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aparicio\Desktop\Proced Mod_22.12.21\CD\"/>
    </mc:Choice>
  </mc:AlternateContent>
  <xr:revisionPtr revIDLastSave="0" documentId="13_ncr:1_{F068E977-85A6-4DD3-8FFD-704B0E3287F2}" xr6:coauthVersionLast="47" xr6:coauthVersionMax="47" xr10:uidLastSave="{00000000-0000-0000-0000-000000000000}"/>
  <bookViews>
    <workbookView showHorizontalScroll="0" showVerticalScroll="0" xWindow="-110" yWindow="-110" windowWidth="19420" windowHeight="10420" tabRatio="735" firstSheet="1" activeTab="3" xr2:uid="{00000000-000D-0000-FFFF-FFFF00000000}"/>
  </bookViews>
  <sheets>
    <sheet name="Pesos por areas" sheetId="85" state="hidden" r:id="rId1"/>
    <sheet name="An 1_Seguimiento y control" sheetId="98" r:id="rId2"/>
    <sheet name="An 2_Resultado área" sheetId="100" r:id="rId3"/>
    <sheet name="An_Resultados Unidad" sheetId="81" r:id="rId4"/>
    <sheet name="ESRI_MAPINFO_SHEET" sheetId="101" state="veryHidden" r:id="rId5"/>
  </sheets>
  <definedNames>
    <definedName name="_xlnm._FilterDatabase" localSheetId="2" hidden="1">'An 2_Resultado área'!#REF!</definedName>
    <definedName name="_xlnm._FilterDatabase" localSheetId="0" hidden="1">'Pesos por areas'!#REF!</definedName>
    <definedName name="_xlnm.Print_Area" localSheetId="1">'An 1_Seguimiento y control'!$A$6:$AC$18</definedName>
    <definedName name="_xlnm.Print_Area" localSheetId="2">'An 2_Resultado área'!$C$1:$M$18</definedName>
    <definedName name="_xlnm.Print_Area" localSheetId="3">'An_Resultados Unidad'!$B$4:$S$18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0" l="1"/>
  <c r="J17" i="100" s="1"/>
  <c r="F16" i="100"/>
  <c r="J16" i="100" s="1"/>
  <c r="F15" i="100"/>
  <c r="J15" i="100" s="1"/>
  <c r="F14" i="100"/>
  <c r="J14" i="100" s="1"/>
  <c r="F13" i="100"/>
  <c r="J13" i="100" s="1"/>
  <c r="F9" i="100"/>
  <c r="J9" i="100" s="1"/>
  <c r="F8" i="100"/>
  <c r="J8" i="100" s="1"/>
  <c r="W10" i="98"/>
  <c r="F12" i="100" s="1"/>
  <c r="J12" i="100" s="1"/>
  <c r="T10" i="98"/>
  <c r="F11" i="100" s="1"/>
  <c r="J11" i="100" s="1"/>
  <c r="Q10" i="98"/>
  <c r="F10" i="100" s="1"/>
  <c r="J10" i="100" s="1"/>
  <c r="L10" i="98"/>
  <c r="F7" i="100" s="1"/>
  <c r="J7" i="100" s="1"/>
  <c r="I10" i="98"/>
  <c r="F6" i="100" s="1"/>
  <c r="J6" i="100" s="1"/>
  <c r="F10" i="98"/>
  <c r="F5" i="100" s="1"/>
  <c r="J5" i="100" s="1"/>
  <c r="K16" i="100" l="1"/>
  <c r="K13" i="100"/>
  <c r="K5" i="100"/>
  <c r="Q8" i="81"/>
  <c r="Q9" i="81"/>
  <c r="Q10" i="81"/>
  <c r="Q11" i="81"/>
  <c r="Q12" i="81"/>
  <c r="Q13" i="81"/>
  <c r="Q14" i="81"/>
  <c r="Q15" i="81"/>
  <c r="M16" i="81"/>
  <c r="N16" i="81"/>
  <c r="O16" i="81"/>
  <c r="P16" i="81"/>
  <c r="R16" i="81"/>
  <c r="D16" i="81"/>
  <c r="L16" i="81"/>
  <c r="K16" i="81"/>
  <c r="J16" i="81"/>
  <c r="H16" i="81"/>
  <c r="G16" i="81"/>
  <c r="F16" i="81"/>
  <c r="L5" i="100" l="1"/>
  <c r="E7" i="81" s="1"/>
  <c r="E16" i="81" s="1"/>
  <c r="I16" i="81" l="1"/>
  <c r="Q7" i="81" l="1"/>
  <c r="Q16" i="81" s="1"/>
  <c r="H126" i="85"/>
  <c r="I126" i="85" s="1"/>
  <c r="H125" i="85"/>
  <c r="H124" i="85"/>
  <c r="H123" i="85"/>
  <c r="H122" i="85"/>
  <c r="H121" i="85"/>
  <c r="H120" i="85"/>
  <c r="H119" i="85"/>
  <c r="H118" i="85"/>
  <c r="H117" i="85"/>
  <c r="H116" i="85"/>
  <c r="H112" i="85"/>
  <c r="I112" i="85" s="1"/>
  <c r="H111" i="85"/>
  <c r="H110" i="85"/>
  <c r="H109" i="85"/>
  <c r="H108" i="85"/>
  <c r="H107" i="85"/>
  <c r="H106" i="85"/>
  <c r="H105" i="85"/>
  <c r="H104" i="85"/>
  <c r="H103" i="85"/>
  <c r="H102" i="85"/>
  <c r="H98" i="85"/>
  <c r="I98" i="85" s="1"/>
  <c r="H97" i="85"/>
  <c r="H96" i="85"/>
  <c r="H95" i="85"/>
  <c r="H94" i="85"/>
  <c r="H93" i="85"/>
  <c r="H92" i="85"/>
  <c r="H91" i="85"/>
  <c r="H90" i="85"/>
  <c r="H89" i="85"/>
  <c r="H88" i="85"/>
  <c r="H84" i="85"/>
  <c r="I84" i="85" s="1"/>
  <c r="H83" i="85"/>
  <c r="H82" i="85"/>
  <c r="H81" i="85"/>
  <c r="H80" i="85"/>
  <c r="H79" i="85"/>
  <c r="H78" i="85"/>
  <c r="H77" i="85"/>
  <c r="H76" i="85"/>
  <c r="H75" i="85"/>
  <c r="H74" i="85"/>
  <c r="H70" i="85"/>
  <c r="I70" i="85" s="1"/>
  <c r="H69" i="85"/>
  <c r="H68" i="85"/>
  <c r="H67" i="85"/>
  <c r="H66" i="85"/>
  <c r="H65" i="85"/>
  <c r="H64" i="85"/>
  <c r="H63" i="85"/>
  <c r="H62" i="85"/>
  <c r="H61" i="85"/>
  <c r="H60" i="85"/>
  <c r="H56" i="85"/>
  <c r="I56" i="85" s="1"/>
  <c r="H55" i="85"/>
  <c r="H54" i="85"/>
  <c r="H53" i="85"/>
  <c r="H52" i="85"/>
  <c r="H51" i="85"/>
  <c r="H50" i="85"/>
  <c r="H49" i="85"/>
  <c r="H48" i="85"/>
  <c r="H47" i="85"/>
  <c r="H46" i="85"/>
  <c r="H42" i="85"/>
  <c r="I42" i="85" s="1"/>
  <c r="H41" i="85"/>
  <c r="H40" i="85"/>
  <c r="H39" i="85"/>
  <c r="H38" i="85"/>
  <c r="H37" i="85"/>
  <c r="H36" i="85"/>
  <c r="H35" i="85"/>
  <c r="H34" i="85"/>
  <c r="H33" i="85"/>
  <c r="H32" i="85"/>
  <c r="H28" i="85"/>
  <c r="I28" i="85" s="1"/>
  <c r="H27" i="85"/>
  <c r="H26" i="85"/>
  <c r="H25" i="85"/>
  <c r="H24" i="85"/>
  <c r="H23" i="85"/>
  <c r="H22" i="85"/>
  <c r="H21" i="85"/>
  <c r="H20" i="85"/>
  <c r="H19" i="85"/>
  <c r="H18" i="85"/>
  <c r="I74" i="85" l="1"/>
  <c r="I18" i="85"/>
  <c r="I60" i="85"/>
  <c r="I119" i="85"/>
  <c r="I116" i="85"/>
  <c r="I105" i="85"/>
  <c r="I102" i="85"/>
  <c r="J102" i="85" s="1"/>
  <c r="I91" i="85"/>
  <c r="I88" i="85"/>
  <c r="I77" i="85"/>
  <c r="I63" i="85"/>
  <c r="I49" i="85"/>
  <c r="I46" i="85"/>
  <c r="I35" i="85"/>
  <c r="I32" i="85"/>
  <c r="I21" i="85"/>
  <c r="J18" i="85" s="1"/>
  <c r="J74" i="85"/>
  <c r="J60" i="85"/>
  <c r="J88" i="85" l="1"/>
  <c r="J116" i="85"/>
  <c r="J46" i="85"/>
  <c r="J32" i="85"/>
  <c r="C15" i="85"/>
  <c r="H14" i="85"/>
  <c r="I14" i="85" s="1"/>
  <c r="H13" i="85"/>
  <c r="H12" i="85"/>
  <c r="H11" i="85"/>
  <c r="H10" i="85"/>
  <c r="H9" i="85"/>
  <c r="H8" i="85"/>
  <c r="H7" i="85"/>
  <c r="H6" i="85"/>
  <c r="H5" i="85"/>
  <c r="H4" i="85"/>
  <c r="I7" i="85" l="1"/>
  <c r="I4" i="85"/>
  <c r="J4" i="85" s="1"/>
</calcChain>
</file>

<file path=xl/sharedStrings.xml><?xml version="1.0" encoding="utf-8"?>
<sst xmlns="http://schemas.openxmlformats.org/spreadsheetml/2006/main" count="334" uniqueCount="114">
  <si>
    <t>AREA</t>
  </si>
  <si>
    <t>Área</t>
  </si>
  <si>
    <t>% CUMPLIMIENTO</t>
  </si>
  <si>
    <t>Puntaje Parcial</t>
  </si>
  <si>
    <t>Peso del Indicador</t>
  </si>
  <si>
    <t>IS (Indicador de sostenibilidad)</t>
  </si>
  <si>
    <t>INDICADOR CPI</t>
  </si>
  <si>
    <t>CPI AREA</t>
  </si>
  <si>
    <t>Peso Indicador</t>
  </si>
  <si>
    <t>CPI PARCIAL</t>
  </si>
  <si>
    <t>ICA (Indicador de Calidad Ambiental)</t>
  </si>
  <si>
    <r>
      <rPr>
        <b/>
        <sz val="10"/>
        <rFont val="Arial"/>
        <family val="2"/>
      </rPr>
      <t>Auditorias Internas / Externas</t>
    </r>
    <r>
      <rPr>
        <sz val="10"/>
        <rFont val="Arial"/>
        <family val="2"/>
      </rPr>
      <t>.</t>
    </r>
  </si>
  <si>
    <t>INDICADOR</t>
  </si>
  <si>
    <r>
      <rPr>
        <b/>
        <sz val="10"/>
        <rFont val="Arial"/>
        <family val="2"/>
      </rPr>
      <t>Capacitación Ambiental</t>
    </r>
    <r>
      <rPr>
        <sz val="10"/>
        <rFont val="Arial"/>
        <family val="2"/>
      </rPr>
      <t xml:space="preserve">. </t>
    </r>
  </si>
  <si>
    <r>
      <rPr>
        <b/>
        <sz val="10"/>
        <rFont val="Arial"/>
        <family val="2"/>
      </rPr>
      <t>Supervisiones / Fiscalizaciones</t>
    </r>
    <r>
      <rPr>
        <sz val="10"/>
        <rFont val="Arial"/>
        <family val="2"/>
      </rPr>
      <t xml:space="preserve">. </t>
    </r>
  </si>
  <si>
    <r>
      <rPr>
        <b/>
        <sz val="10"/>
        <rFont val="Arial"/>
        <family val="2"/>
      </rPr>
      <t>Consumo de Agua</t>
    </r>
    <r>
      <rPr>
        <sz val="10"/>
        <rFont val="Arial"/>
        <family val="2"/>
      </rPr>
      <t xml:space="preserve">. </t>
    </r>
  </si>
  <si>
    <t>Calidad de Agua</t>
  </si>
  <si>
    <t>IGA (Indicador de Gestión Ambiental)</t>
  </si>
  <si>
    <t>Calidad de Suelo</t>
  </si>
  <si>
    <t>Calidad de Aire</t>
  </si>
  <si>
    <t>Involucramiento de la supervision</t>
  </si>
  <si>
    <r>
      <rPr>
        <b/>
        <sz val="10"/>
        <rFont val="Arial"/>
        <family val="2"/>
      </rPr>
      <t>Incidentes / Accidentes Ambientales</t>
    </r>
    <r>
      <rPr>
        <sz val="10"/>
        <rFont val="Arial"/>
        <family val="2"/>
      </rPr>
      <t>.</t>
    </r>
  </si>
  <si>
    <t>Hallazgos Ambientales</t>
  </si>
  <si>
    <t>COMENTARIOS</t>
  </si>
  <si>
    <t>May</t>
  </si>
  <si>
    <t>Jun</t>
  </si>
  <si>
    <t>Jul</t>
  </si>
  <si>
    <t>Ago</t>
  </si>
  <si>
    <t>Oct</t>
  </si>
  <si>
    <t>Nov</t>
  </si>
  <si>
    <t>Dic</t>
  </si>
  <si>
    <t>Set</t>
  </si>
  <si>
    <t>Mina</t>
  </si>
  <si>
    <t>Planta</t>
  </si>
  <si>
    <t>Laboratorio</t>
  </si>
  <si>
    <t>Mantenimiento</t>
  </si>
  <si>
    <t>Geologia</t>
  </si>
  <si>
    <t>Exploraciones</t>
  </si>
  <si>
    <t>Proyectos</t>
  </si>
  <si>
    <t>Administracion</t>
  </si>
  <si>
    <t>Gestion Ambiental</t>
  </si>
  <si>
    <t>IDA Gerencia Unidad</t>
  </si>
  <si>
    <t>Controles operativos / PMA / Compromisos.</t>
  </si>
  <si>
    <t>INDICE DE DESEMPEÑO AMBIENTAL</t>
  </si>
  <si>
    <t>Empresa</t>
  </si>
  <si>
    <t>Indicadores de
Calidad Ambiental</t>
  </si>
  <si>
    <t>Indicadores de Gestión Ambiental</t>
  </si>
  <si>
    <t>Indicadores
de
Sostenibilidad</t>
  </si>
  <si>
    <t>Cumplimiento
(%)</t>
  </si>
  <si>
    <t>I. Agua</t>
  </si>
  <si>
    <t>I.Aire</t>
  </si>
  <si>
    <t>I. Suelo</t>
  </si>
  <si>
    <t>Geología</t>
  </si>
  <si>
    <t>Administración</t>
  </si>
  <si>
    <t>Plan de Manejo Ambiental</t>
  </si>
  <si>
    <t>Capacitaciones</t>
  </si>
  <si>
    <t>Manejo de aguas</t>
  </si>
  <si>
    <t>Manejo de Residuos</t>
  </si>
  <si>
    <t>Empresa 1</t>
  </si>
  <si>
    <t>Empresa 2</t>
  </si>
  <si>
    <t>Gestión Ambiental</t>
  </si>
  <si>
    <t>Inspección Ambiental</t>
  </si>
  <si>
    <t>Manejo de agua</t>
  </si>
  <si>
    <t>Manejo de residuos</t>
  </si>
  <si>
    <t>EVALUACIÓN DE ÍNDICE DE DESEMPEÑO AMBIENTAL (IDA)</t>
  </si>
  <si>
    <t>Acuerdos de comité</t>
  </si>
  <si>
    <t>Peso Parcial 1*</t>
  </si>
  <si>
    <t>Peso parcial 2*</t>
  </si>
  <si>
    <t>Puntaje parcial final</t>
  </si>
  <si>
    <t xml:space="preserve">Indicador </t>
  </si>
  <si>
    <t>Herramienta de gestión ambiental</t>
  </si>
  <si>
    <t xml:space="preserve">Área </t>
  </si>
  <si>
    <t>% Cumplimiento</t>
  </si>
  <si>
    <t>Acc. Cerradas</t>
  </si>
  <si>
    <t>Acc. Totales</t>
  </si>
  <si>
    <t>Cumplimiento (%)</t>
  </si>
  <si>
    <t>Supervisión Ambiental - Autoridad</t>
  </si>
  <si>
    <t>Acuerdo de comité</t>
  </si>
  <si>
    <t>Acuerdos totales</t>
  </si>
  <si>
    <t>IDA Parcial</t>
  </si>
  <si>
    <t>IDA Área</t>
  </si>
  <si>
    <t>Área*</t>
  </si>
  <si>
    <t>Superintendente</t>
  </si>
  <si>
    <t>Jefe 1</t>
  </si>
  <si>
    <t>Jefe 2</t>
  </si>
  <si>
    <t>Ing. Residente 1</t>
  </si>
  <si>
    <t>Nombre</t>
  </si>
  <si>
    <t>CMBSAA</t>
  </si>
  <si>
    <t>Gerente</t>
  </si>
  <si>
    <t>Ing. Residente 2</t>
  </si>
  <si>
    <t>Programado</t>
  </si>
  <si>
    <t>Ejecutado</t>
  </si>
  <si>
    <t>Inspecciones (P-COR-05.04 - Anexo 04)</t>
  </si>
  <si>
    <t>Inspecciones (Medidas correctivas del programa anual)</t>
  </si>
  <si>
    <t>Inspecciones Ambientales no planeadas (SAM)</t>
  </si>
  <si>
    <t>Compromisos IGA (Hot potatoes)</t>
  </si>
  <si>
    <t>HP Totales</t>
  </si>
  <si>
    <t>HP Cerrados</t>
  </si>
  <si>
    <t>Capacitación Ambiental</t>
  </si>
  <si>
    <t>* Lo define la unidad y lo aprueba la Gerencia de Gestión Ambiental</t>
  </si>
  <si>
    <t>Peso por
Área*</t>
  </si>
  <si>
    <t>IDA 20--</t>
  </si>
  <si>
    <t>META 20--</t>
  </si>
  <si>
    <t>Acuerdos cerrados</t>
  </si>
  <si>
    <r>
      <t>FORMATO DE SEGUIMIENTO Y CONTROL DE INDICADORES CONSOLIDADO</t>
    </r>
    <r>
      <rPr>
        <b/>
        <sz val="18"/>
        <color rgb="FF000000"/>
        <rFont val="Calibri"/>
        <family val="2"/>
      </rPr>
      <t xml:space="preserve"> (P-COR-SIB-05.01-F01)</t>
    </r>
  </si>
  <si>
    <r>
      <t xml:space="preserve">FORMATO PARA EL REGISTRO DE RESULTADOS POR ÁREA </t>
    </r>
    <r>
      <rPr>
        <b/>
        <sz val="14"/>
        <color rgb="FF000000"/>
        <rFont val="Calibri"/>
        <family val="2"/>
      </rPr>
      <t>(P-COR-SIB-05.01-F02)</t>
    </r>
  </si>
  <si>
    <t>FORMATO PARA EL REGISTRO DE RESULTADOS PARA LA UNIDAD (P-COR-SIB-05.01-F03)</t>
  </si>
  <si>
    <t>Feb</t>
  </si>
  <si>
    <t>Mar</t>
  </si>
  <si>
    <t>Abr</t>
  </si>
  <si>
    <t>IGAM
 (Indicadorres de Gestión Ambiental)</t>
  </si>
  <si>
    <t>ICA 
(Indicador de Calidad Ambiental)</t>
  </si>
  <si>
    <t>IS 
(Indicador de sostenibilidad)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</si>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</sst>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u/>
      <sz val="10"/>
      <color indexed="12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b/>
      <sz val="11"/>
      <color theme="0"/>
      <name val="Arial"/>
      <family val="2"/>
    </font>
    <font>
      <sz val="11"/>
      <color theme="8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6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8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  <family val="2"/>
    </font>
    <font>
      <b/>
      <sz val="1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E766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9" fontId="8" fillId="0" borderId="0" applyFill="0" applyBorder="0" applyProtection="0">
      <alignment horizontal="left" vertical="top" wrapText="1"/>
    </xf>
    <xf numFmtId="0" fontId="1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1" fillId="3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textRotation="90" wrapText="1"/>
    </xf>
    <xf numFmtId="164" fontId="2" fillId="0" borderId="0" xfId="1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7" borderId="1" xfId="1" applyFont="1" applyFill="1" applyBorder="1" applyAlignment="1">
      <alignment vertical="center" wrapText="1"/>
    </xf>
    <xf numFmtId="9" fontId="2" fillId="0" borderId="0" xfId="1" applyNumberFormat="1" applyFont="1" applyFill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>
      <alignment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5" fontId="6" fillId="6" borderId="1" xfId="5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9" fontId="6" fillId="2" borderId="1" xfId="5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9" fontId="6" fillId="6" borderId="1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8" borderId="1" xfId="0" applyFont="1" applyFill="1" applyBorder="1" applyAlignment="1">
      <alignment horizontal="center" vertical="center" wrapText="1"/>
    </xf>
    <xf numFmtId="17" fontId="19" fillId="8" borderId="1" xfId="0" applyNumberFormat="1" applyFont="1" applyFill="1" applyBorder="1" applyAlignment="1">
      <alignment horizontal="center" vertical="center" wrapText="1"/>
    </xf>
    <xf numFmtId="9" fontId="20" fillId="5" borderId="1" xfId="7" applyFont="1" applyFill="1" applyBorder="1" applyAlignment="1">
      <alignment horizontal="left" vertical="center" wrapText="1"/>
    </xf>
    <xf numFmtId="9" fontId="21" fillId="5" borderId="1" xfId="0" applyNumberFormat="1" applyFont="1" applyFill="1" applyBorder="1" applyAlignment="1">
      <alignment horizontal="center" vertical="center" wrapText="1"/>
    </xf>
    <xf numFmtId="9" fontId="20" fillId="5" borderId="1" xfId="7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2" fillId="5" borderId="0" xfId="1" applyFont="1" applyFill="1" applyAlignment="1">
      <alignment vertical="center" textRotation="90" wrapText="1"/>
    </xf>
    <xf numFmtId="164" fontId="2" fillId="5" borderId="0" xfId="1" applyNumberFormat="1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9" fontId="6" fillId="5" borderId="1" xfId="1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10" fontId="17" fillId="5" borderId="0" xfId="0" applyNumberFormat="1" applyFont="1" applyFill="1" applyAlignment="1">
      <alignment horizontal="center" vertical="center"/>
    </xf>
    <xf numFmtId="0" fontId="16" fillId="13" borderId="1" xfId="0" applyFont="1" applyFill="1" applyBorder="1" applyAlignment="1" applyProtection="1">
      <alignment horizontal="center" vertical="center" wrapText="1"/>
      <protection locked="0"/>
    </xf>
    <xf numFmtId="0" fontId="21" fillId="12" borderId="1" xfId="0" applyFont="1" applyFill="1" applyBorder="1" applyAlignment="1">
      <alignment vertical="center" wrapText="1"/>
    </xf>
    <xf numFmtId="9" fontId="21" fillId="12" borderId="1" xfId="7" applyFont="1" applyFill="1" applyBorder="1" applyAlignment="1">
      <alignment horizontal="center" vertical="center" wrapText="1"/>
    </xf>
    <xf numFmtId="9" fontId="21" fillId="12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9" fontId="6" fillId="14" borderId="1" xfId="1" applyNumberFormat="1" applyFont="1" applyFill="1" applyBorder="1" applyAlignment="1">
      <alignment horizontal="center" vertical="center" wrapText="1"/>
    </xf>
    <xf numFmtId="2" fontId="6" fillId="14" borderId="1" xfId="5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0" fontId="1" fillId="7" borderId="2" xfId="1" applyFont="1" applyFill="1" applyBorder="1" applyAlignment="1">
      <alignment horizontal="center" vertical="center" textRotation="90" wrapText="1"/>
    </xf>
    <xf numFmtId="0" fontId="1" fillId="7" borderId="4" xfId="1" applyFont="1" applyFill="1" applyBorder="1" applyAlignment="1">
      <alignment horizontal="center" vertical="center" textRotation="90" wrapText="1"/>
    </xf>
    <xf numFmtId="0" fontId="1" fillId="7" borderId="3" xfId="1" applyFont="1" applyFill="1" applyBorder="1" applyAlignment="1">
      <alignment horizontal="center" vertical="center" textRotation="90" wrapText="1"/>
    </xf>
    <xf numFmtId="9" fontId="6" fillId="6" borderId="2" xfId="1" applyNumberFormat="1" applyFont="1" applyFill="1" applyBorder="1" applyAlignment="1">
      <alignment horizontal="center" vertical="center" wrapText="1"/>
    </xf>
    <xf numFmtId="9" fontId="6" fillId="6" borderId="4" xfId="1" applyNumberFormat="1" applyFont="1" applyFill="1" applyBorder="1" applyAlignment="1">
      <alignment horizontal="center" vertical="center" wrapText="1"/>
    </xf>
    <xf numFmtId="9" fontId="6" fillId="6" borderId="3" xfId="1" applyNumberFormat="1" applyFont="1" applyFill="1" applyBorder="1" applyAlignment="1">
      <alignment horizontal="center" vertical="center" wrapText="1"/>
    </xf>
    <xf numFmtId="9" fontId="6" fillId="7" borderId="2" xfId="5" applyFont="1" applyFill="1" applyBorder="1" applyAlignment="1">
      <alignment horizontal="center" vertical="center" wrapText="1"/>
    </xf>
    <xf numFmtId="9" fontId="6" fillId="7" borderId="4" xfId="5" applyFont="1" applyFill="1" applyBorder="1" applyAlignment="1">
      <alignment horizontal="center" vertical="center" wrapText="1"/>
    </xf>
    <xf numFmtId="9" fontId="6" fillId="7" borderId="3" xfId="5" applyFont="1" applyFill="1" applyBorder="1" applyAlignment="1">
      <alignment horizontal="center" vertical="center" wrapText="1"/>
    </xf>
    <xf numFmtId="10" fontId="6" fillId="4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9" fontId="6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9" fontId="6" fillId="3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9" fontId="4" fillId="5" borderId="1" xfId="5" applyFont="1" applyFill="1" applyBorder="1" applyAlignment="1">
      <alignment horizontal="center" vertical="center"/>
    </xf>
    <xf numFmtId="9" fontId="16" fillId="5" borderId="1" xfId="5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9" fontId="5" fillId="9" borderId="1" xfId="0" applyNumberFormat="1" applyFont="1" applyFill="1" applyBorder="1" applyAlignment="1">
      <alignment horizontal="center" vertical="center"/>
    </xf>
    <xf numFmtId="9" fontId="16" fillId="9" borderId="1" xfId="5" applyFont="1" applyFill="1" applyBorder="1" applyAlignment="1">
      <alignment horizontal="center" vertical="center"/>
    </xf>
    <xf numFmtId="9" fontId="4" fillId="9" borderId="1" xfId="5" applyFont="1" applyFill="1" applyBorder="1" applyAlignment="1">
      <alignment horizontal="center" vertical="center"/>
    </xf>
    <xf numFmtId="1" fontId="17" fillId="5" borderId="1" xfId="5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4" fillId="11" borderId="1" xfId="0" applyNumberFormat="1" applyFont="1" applyFill="1" applyBorder="1" applyAlignment="1" applyProtection="1">
      <alignment horizontal="center" vertical="center"/>
    </xf>
    <xf numFmtId="0" fontId="17" fillId="5" borderId="2" xfId="0" applyNumberFormat="1" applyFont="1" applyFill="1" applyBorder="1" applyAlignment="1" applyProtection="1">
      <alignment horizontal="center" vertical="center"/>
    </xf>
    <xf numFmtId="0" fontId="17" fillId="5" borderId="4" xfId="0" applyNumberFormat="1" applyFont="1" applyFill="1" applyBorder="1" applyAlignment="1" applyProtection="1">
      <alignment horizontal="center" vertical="center"/>
    </xf>
    <xf numFmtId="0" fontId="17" fillId="5" borderId="3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/>
    </xf>
    <xf numFmtId="9" fontId="6" fillId="14" borderId="13" xfId="1" applyNumberFormat="1" applyFont="1" applyFill="1" applyBorder="1" applyAlignment="1">
      <alignment horizontal="center" vertical="center" wrapText="1"/>
    </xf>
    <xf numFmtId="9" fontId="6" fillId="14" borderId="15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9" fontId="6" fillId="14" borderId="2" xfId="1" applyNumberFormat="1" applyFont="1" applyFill="1" applyBorder="1" applyAlignment="1">
      <alignment horizontal="center" vertical="center" wrapText="1"/>
    </xf>
    <xf numFmtId="9" fontId="6" fillId="14" borderId="3" xfId="1" applyNumberFormat="1" applyFont="1" applyFill="1" applyBorder="1" applyAlignment="1">
      <alignment horizontal="center" vertical="center" wrapText="1"/>
    </xf>
    <xf numFmtId="9" fontId="6" fillId="5" borderId="1" xfId="5" applyFont="1" applyFill="1" applyBorder="1" applyAlignment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textRotation="90" wrapText="1"/>
      <protection locked="0"/>
    </xf>
    <xf numFmtId="0" fontId="2" fillId="5" borderId="1" xfId="0" applyFont="1" applyFill="1" applyBorder="1" applyAlignment="1" applyProtection="1">
      <alignment horizontal="center" vertical="center" textRotation="90" wrapText="1"/>
      <protection locked="0"/>
    </xf>
    <xf numFmtId="9" fontId="6" fillId="14" borderId="1" xfId="0" applyNumberFormat="1" applyFont="1" applyFill="1" applyBorder="1" applyAlignment="1" applyProtection="1">
      <alignment horizontal="center" vertical="center" wrapText="1"/>
      <protection locked="0"/>
    </xf>
    <xf numFmtId="10" fontId="6" fillId="12" borderId="1" xfId="1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textRotation="90" wrapText="1"/>
    </xf>
    <xf numFmtId="9" fontId="6" fillId="14" borderId="1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8">
    <cellStyle name="Hipervínculo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orcentaje" xfId="5" builtinId="5"/>
    <cellStyle name="Porcentaje 2" xfId="6" xr:uid="{00000000-0005-0000-0000-000005000000}"/>
    <cellStyle name="Porcentaje 3" xfId="7" xr:uid="{00000000-0005-0000-0000-000006000000}"/>
    <cellStyle name="WinCalendar_BlankDates_1" xfId="3" xr:uid="{00000000-0005-0000-0000-000007000000}"/>
  </cellStyles>
  <dxfs count="0"/>
  <tableStyles count="0" defaultTableStyle="TableStyleMedium2" defaultPivotStyle="PivotStyleLight16"/>
  <colors>
    <mruColors>
      <color rgb="FFCCECFF"/>
      <color rgb="FF4D7E67"/>
      <color rgb="FFFFFF99"/>
      <color rgb="FFFFFFCC"/>
      <color rgb="FF00FF00"/>
      <color rgb="FFCCFF66"/>
      <color rgb="FF66FFFF"/>
      <color rgb="FF0000FF"/>
      <color rgb="FFFF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51468</xdr:colOff>
      <xdr:row>2</xdr:row>
      <xdr:rowOff>115957</xdr:rowOff>
    </xdr:from>
    <xdr:to>
      <xdr:col>3</xdr:col>
      <xdr:colOff>18870</xdr:colOff>
      <xdr:row>3</xdr:row>
      <xdr:rowOff>193261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09" t="31082" r="11932" b="29443"/>
        <a:stretch>
          <a:fillRect/>
        </a:stretch>
      </xdr:blipFill>
      <xdr:spPr bwMode="auto">
        <a:xfrm>
          <a:off x="1050903" y="276087"/>
          <a:ext cx="1093837" cy="23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AF631BC-9F54-4D8F-9F77-EAC3D18F6E0E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D7E67"/>
    <pageSetUpPr fitToPage="1"/>
  </sheetPr>
  <dimension ref="A1:J126"/>
  <sheetViews>
    <sheetView zoomScale="70" zoomScaleNormal="70" workbookViewId="0">
      <selection activeCell="O6" sqref="O6"/>
    </sheetView>
  </sheetViews>
  <sheetFormatPr baseColWidth="10" defaultColWidth="11.453125" defaultRowHeight="15.5" x14ac:dyDescent="0.25"/>
  <cols>
    <col min="1" max="1" width="9.54296875" style="9" customWidth="1"/>
    <col min="2" max="2" width="27.1796875" style="11" customWidth="1"/>
    <col min="3" max="3" width="13.1796875" style="8" customWidth="1"/>
    <col min="4" max="4" width="16.7265625" style="12" customWidth="1"/>
    <col min="5" max="5" width="44.26953125" style="8" customWidth="1"/>
    <col min="6" max="6" width="25.1796875" style="8" customWidth="1"/>
    <col min="7" max="7" width="16.7265625" style="10" customWidth="1"/>
    <col min="8" max="8" width="16" style="10" customWidth="1"/>
    <col min="9" max="9" width="17.26953125" style="10" customWidth="1"/>
    <col min="10" max="10" width="13.7265625" style="8" customWidth="1"/>
    <col min="11" max="16384" width="11.453125" style="8"/>
  </cols>
  <sheetData>
    <row r="1" spans="1:10" ht="24" customHeight="1" x14ac:dyDescent="0.25"/>
    <row r="2" spans="1:10" s="3" customFormat="1" ht="24" customHeight="1" x14ac:dyDescent="0.25">
      <c r="A2" s="1"/>
      <c r="D2" s="5"/>
      <c r="E2" s="30"/>
      <c r="G2" s="2"/>
      <c r="H2" s="2"/>
      <c r="I2" s="2"/>
    </row>
    <row r="3" spans="1:10" s="13" customFormat="1" ht="28" x14ac:dyDescent="0.25">
      <c r="A3" s="16" t="s">
        <v>0</v>
      </c>
      <c r="B3" s="16" t="s">
        <v>6</v>
      </c>
      <c r="C3" s="17" t="s">
        <v>8</v>
      </c>
      <c r="D3" s="28" t="s">
        <v>2</v>
      </c>
      <c r="E3" s="16" t="s">
        <v>12</v>
      </c>
      <c r="F3" s="16" t="s">
        <v>23</v>
      </c>
      <c r="G3" s="17" t="s">
        <v>4</v>
      </c>
      <c r="H3" s="17" t="s">
        <v>3</v>
      </c>
      <c r="I3" s="16" t="s">
        <v>9</v>
      </c>
      <c r="J3" s="16" t="s">
        <v>7</v>
      </c>
    </row>
    <row r="4" spans="1:10" s="7" customFormat="1" ht="18" customHeight="1" x14ac:dyDescent="0.25">
      <c r="A4" s="77" t="s">
        <v>32</v>
      </c>
      <c r="B4" s="78" t="s">
        <v>10</v>
      </c>
      <c r="C4" s="81">
        <v>0.2</v>
      </c>
      <c r="D4" s="19">
        <v>1</v>
      </c>
      <c r="E4" s="23" t="s">
        <v>16</v>
      </c>
      <c r="F4" s="14"/>
      <c r="G4" s="29">
        <v>0.6</v>
      </c>
      <c r="H4" s="22">
        <f t="shared" ref="H4:H14" si="0">+G4*D4</f>
        <v>0.6</v>
      </c>
      <c r="I4" s="84">
        <f>+(H4+H5+H6)*C4</f>
        <v>0.19999999999999998</v>
      </c>
      <c r="J4" s="87">
        <f>+I4+I7+I14</f>
        <v>1</v>
      </c>
    </row>
    <row r="5" spans="1:10" s="7" customFormat="1" ht="17.5" x14ac:dyDescent="0.25">
      <c r="A5" s="77"/>
      <c r="B5" s="79"/>
      <c r="C5" s="82"/>
      <c r="D5" s="19">
        <v>1</v>
      </c>
      <c r="E5" s="23" t="s">
        <v>19</v>
      </c>
      <c r="F5" s="14"/>
      <c r="G5" s="29">
        <v>0.3</v>
      </c>
      <c r="H5" s="22">
        <f t="shared" si="0"/>
        <v>0.3</v>
      </c>
      <c r="I5" s="85"/>
      <c r="J5" s="87"/>
    </row>
    <row r="6" spans="1:10" s="7" customFormat="1" ht="17.5" x14ac:dyDescent="0.25">
      <c r="A6" s="77"/>
      <c r="B6" s="80"/>
      <c r="C6" s="83"/>
      <c r="D6" s="19">
        <v>1</v>
      </c>
      <c r="E6" s="23" t="s">
        <v>18</v>
      </c>
      <c r="F6" s="14"/>
      <c r="G6" s="29">
        <v>0.1</v>
      </c>
      <c r="H6" s="22">
        <f t="shared" si="0"/>
        <v>0.1</v>
      </c>
      <c r="I6" s="86"/>
      <c r="J6" s="87"/>
    </row>
    <row r="7" spans="1:10" s="7" customFormat="1" ht="17.5" x14ac:dyDescent="0.25">
      <c r="A7" s="77"/>
      <c r="B7" s="88" t="s">
        <v>17</v>
      </c>
      <c r="C7" s="89">
        <v>0.75</v>
      </c>
      <c r="D7" s="20">
        <v>1</v>
      </c>
      <c r="E7" s="6" t="s">
        <v>13</v>
      </c>
      <c r="F7" s="6"/>
      <c r="G7" s="29">
        <v>0.05</v>
      </c>
      <c r="H7" s="22">
        <f>+G7*D7</f>
        <v>0.05</v>
      </c>
      <c r="I7" s="91">
        <f>+(H7+H8+H9+H10+H11+H12+H13)*C7</f>
        <v>0.75</v>
      </c>
      <c r="J7" s="87"/>
    </row>
    <row r="8" spans="1:10" s="7" customFormat="1" ht="17.5" x14ac:dyDescent="0.25">
      <c r="A8" s="77"/>
      <c r="B8" s="88"/>
      <c r="C8" s="90"/>
      <c r="D8" s="20">
        <v>1</v>
      </c>
      <c r="E8" s="24" t="s">
        <v>22</v>
      </c>
      <c r="F8" s="6"/>
      <c r="G8" s="29">
        <v>0.15</v>
      </c>
      <c r="H8" s="22">
        <f t="shared" ref="H8:H13" si="1">+G8*D8</f>
        <v>0.15</v>
      </c>
      <c r="I8" s="91"/>
      <c r="J8" s="87"/>
    </row>
    <row r="9" spans="1:10" s="7" customFormat="1" ht="17.5" x14ac:dyDescent="0.25">
      <c r="A9" s="77"/>
      <c r="B9" s="88"/>
      <c r="C9" s="90"/>
      <c r="D9" s="20">
        <v>1</v>
      </c>
      <c r="E9" s="6" t="s">
        <v>21</v>
      </c>
      <c r="F9" s="6"/>
      <c r="G9" s="29">
        <v>0.15</v>
      </c>
      <c r="H9" s="22">
        <f t="shared" si="1"/>
        <v>0.15</v>
      </c>
      <c r="I9" s="91"/>
      <c r="J9" s="87"/>
    </row>
    <row r="10" spans="1:10" s="7" customFormat="1" ht="17.5" x14ac:dyDescent="0.25">
      <c r="A10" s="77"/>
      <c r="B10" s="88"/>
      <c r="C10" s="90"/>
      <c r="D10" s="20">
        <v>1</v>
      </c>
      <c r="E10" s="6" t="s">
        <v>14</v>
      </c>
      <c r="F10" s="6"/>
      <c r="G10" s="29">
        <v>7.4999999999999997E-2</v>
      </c>
      <c r="H10" s="22">
        <f t="shared" si="1"/>
        <v>7.4999999999999997E-2</v>
      </c>
      <c r="I10" s="91"/>
      <c r="J10" s="87"/>
    </row>
    <row r="11" spans="1:10" s="7" customFormat="1" ht="18" customHeight="1" x14ac:dyDescent="0.25">
      <c r="A11" s="77"/>
      <c r="B11" s="88"/>
      <c r="C11" s="90"/>
      <c r="D11" s="20">
        <v>1</v>
      </c>
      <c r="E11" s="6" t="s">
        <v>11</v>
      </c>
      <c r="F11" s="6"/>
      <c r="G11" s="29">
        <v>7.4999999999999997E-2</v>
      </c>
      <c r="H11" s="22">
        <f t="shared" si="1"/>
        <v>7.4999999999999997E-2</v>
      </c>
      <c r="I11" s="91"/>
      <c r="J11" s="87"/>
    </row>
    <row r="12" spans="1:10" s="7" customFormat="1" ht="17.5" x14ac:dyDescent="0.25">
      <c r="A12" s="77"/>
      <c r="B12" s="88"/>
      <c r="C12" s="90"/>
      <c r="D12" s="20">
        <v>1</v>
      </c>
      <c r="E12" s="24" t="s">
        <v>20</v>
      </c>
      <c r="F12" s="6"/>
      <c r="G12" s="29">
        <v>0.2</v>
      </c>
      <c r="H12" s="22">
        <f t="shared" si="1"/>
        <v>0.2</v>
      </c>
      <c r="I12" s="91"/>
      <c r="J12" s="87"/>
    </row>
    <row r="13" spans="1:10" s="7" customFormat="1" ht="32.25" customHeight="1" x14ac:dyDescent="0.25">
      <c r="A13" s="77"/>
      <c r="B13" s="88"/>
      <c r="C13" s="90"/>
      <c r="D13" s="20">
        <v>1</v>
      </c>
      <c r="E13" s="24" t="s">
        <v>42</v>
      </c>
      <c r="F13" s="6"/>
      <c r="G13" s="29">
        <v>0.3</v>
      </c>
      <c r="H13" s="22">
        <f t="shared" si="1"/>
        <v>0.3</v>
      </c>
      <c r="I13" s="91"/>
      <c r="J13" s="87"/>
    </row>
    <row r="14" spans="1:10" ht="27.75" customHeight="1" x14ac:dyDescent="0.25">
      <c r="A14" s="77"/>
      <c r="B14" s="27" t="s">
        <v>5</v>
      </c>
      <c r="C14" s="29">
        <v>0.05</v>
      </c>
      <c r="D14" s="21">
        <v>1</v>
      </c>
      <c r="E14" s="18" t="s">
        <v>15</v>
      </c>
      <c r="F14" s="18"/>
      <c r="G14" s="29">
        <v>1</v>
      </c>
      <c r="H14" s="22">
        <f t="shared" si="0"/>
        <v>1</v>
      </c>
      <c r="I14" s="26">
        <f>+(H14)*C14</f>
        <v>0.05</v>
      </c>
      <c r="J14" s="87"/>
    </row>
    <row r="15" spans="1:10" x14ac:dyDescent="0.25">
      <c r="C15" s="15">
        <f>SUM(C4:C14)</f>
        <v>1</v>
      </c>
    </row>
    <row r="16" spans="1:10" ht="17.5" x14ac:dyDescent="0.25">
      <c r="B16" s="25"/>
    </row>
    <row r="17" spans="1:10" s="13" customFormat="1" ht="28" x14ac:dyDescent="0.25">
      <c r="A17" s="16" t="s">
        <v>0</v>
      </c>
      <c r="B17" s="16" t="s">
        <v>6</v>
      </c>
      <c r="C17" s="17" t="s">
        <v>8</v>
      </c>
      <c r="D17" s="28" t="s">
        <v>2</v>
      </c>
      <c r="E17" s="16" t="s">
        <v>12</v>
      </c>
      <c r="F17" s="16" t="s">
        <v>23</v>
      </c>
      <c r="G17" s="17" t="s">
        <v>4</v>
      </c>
      <c r="H17" s="17" t="s">
        <v>3</v>
      </c>
      <c r="I17" s="16" t="s">
        <v>9</v>
      </c>
      <c r="J17" s="16" t="s">
        <v>7</v>
      </c>
    </row>
    <row r="18" spans="1:10" s="7" customFormat="1" ht="18" customHeight="1" x14ac:dyDescent="0.25">
      <c r="A18" s="77" t="s">
        <v>33</v>
      </c>
      <c r="B18" s="78" t="s">
        <v>10</v>
      </c>
      <c r="C18" s="81">
        <v>0.2</v>
      </c>
      <c r="D18" s="19">
        <v>1</v>
      </c>
      <c r="E18" s="23" t="s">
        <v>16</v>
      </c>
      <c r="F18" s="14"/>
      <c r="G18" s="29">
        <v>0.6</v>
      </c>
      <c r="H18" s="22">
        <f t="shared" ref="H18:H20" si="2">+G18*D18</f>
        <v>0.6</v>
      </c>
      <c r="I18" s="84">
        <f>+(H18+H19+H20)*C18</f>
        <v>0.19999999999999998</v>
      </c>
      <c r="J18" s="87">
        <f>+I18+I21+I28</f>
        <v>1</v>
      </c>
    </row>
    <row r="19" spans="1:10" s="7" customFormat="1" ht="17.5" x14ac:dyDescent="0.25">
      <c r="A19" s="77"/>
      <c r="B19" s="79"/>
      <c r="C19" s="82"/>
      <c r="D19" s="19">
        <v>1</v>
      </c>
      <c r="E19" s="23" t="s">
        <v>19</v>
      </c>
      <c r="F19" s="14"/>
      <c r="G19" s="29">
        <v>0.3</v>
      </c>
      <c r="H19" s="22">
        <f t="shared" si="2"/>
        <v>0.3</v>
      </c>
      <c r="I19" s="85"/>
      <c r="J19" s="87"/>
    </row>
    <row r="20" spans="1:10" s="7" customFormat="1" ht="17.5" x14ac:dyDescent="0.25">
      <c r="A20" s="77"/>
      <c r="B20" s="80"/>
      <c r="C20" s="83"/>
      <c r="D20" s="19">
        <v>1</v>
      </c>
      <c r="E20" s="23" t="s">
        <v>18</v>
      </c>
      <c r="F20" s="14"/>
      <c r="G20" s="29">
        <v>0.1</v>
      </c>
      <c r="H20" s="22">
        <f t="shared" si="2"/>
        <v>0.1</v>
      </c>
      <c r="I20" s="86"/>
      <c r="J20" s="87"/>
    </row>
    <row r="21" spans="1:10" s="7" customFormat="1" ht="17.5" x14ac:dyDescent="0.25">
      <c r="A21" s="77"/>
      <c r="B21" s="88" t="s">
        <v>17</v>
      </c>
      <c r="C21" s="89">
        <v>0.75</v>
      </c>
      <c r="D21" s="20">
        <v>1</v>
      </c>
      <c r="E21" s="6" t="s">
        <v>13</v>
      </c>
      <c r="F21" s="6"/>
      <c r="G21" s="29">
        <v>0.05</v>
      </c>
      <c r="H21" s="22">
        <f>+G21*D21</f>
        <v>0.05</v>
      </c>
      <c r="I21" s="91">
        <f>+(H21+H22+H23+H24+H25+H26+H27)*C21</f>
        <v>0.75</v>
      </c>
      <c r="J21" s="87"/>
    </row>
    <row r="22" spans="1:10" s="7" customFormat="1" ht="17.5" x14ac:dyDescent="0.25">
      <c r="A22" s="77"/>
      <c r="B22" s="88"/>
      <c r="C22" s="90"/>
      <c r="D22" s="20">
        <v>1</v>
      </c>
      <c r="E22" s="24" t="s">
        <v>22</v>
      </c>
      <c r="F22" s="6"/>
      <c r="G22" s="29">
        <v>0.15</v>
      </c>
      <c r="H22" s="22">
        <f t="shared" ref="H22:H28" si="3">+G22*D22</f>
        <v>0.15</v>
      </c>
      <c r="I22" s="91"/>
      <c r="J22" s="87"/>
    </row>
    <row r="23" spans="1:10" s="7" customFormat="1" ht="17.5" x14ac:dyDescent="0.25">
      <c r="A23" s="77"/>
      <c r="B23" s="88"/>
      <c r="C23" s="90"/>
      <c r="D23" s="20">
        <v>1</v>
      </c>
      <c r="E23" s="6" t="s">
        <v>21</v>
      </c>
      <c r="F23" s="6"/>
      <c r="G23" s="29">
        <v>0.15</v>
      </c>
      <c r="H23" s="22">
        <f t="shared" si="3"/>
        <v>0.15</v>
      </c>
      <c r="I23" s="91"/>
      <c r="J23" s="87"/>
    </row>
    <row r="24" spans="1:10" s="7" customFormat="1" ht="17.5" x14ac:dyDescent="0.25">
      <c r="A24" s="77"/>
      <c r="B24" s="88"/>
      <c r="C24" s="90"/>
      <c r="D24" s="20">
        <v>1</v>
      </c>
      <c r="E24" s="6" t="s">
        <v>14</v>
      </c>
      <c r="F24" s="6"/>
      <c r="G24" s="29">
        <v>7.4999999999999997E-2</v>
      </c>
      <c r="H24" s="22">
        <f t="shared" si="3"/>
        <v>7.4999999999999997E-2</v>
      </c>
      <c r="I24" s="91"/>
      <c r="J24" s="87"/>
    </row>
    <row r="25" spans="1:10" s="7" customFormat="1" ht="18" customHeight="1" x14ac:dyDescent="0.25">
      <c r="A25" s="77"/>
      <c r="B25" s="88"/>
      <c r="C25" s="90"/>
      <c r="D25" s="20">
        <v>1</v>
      </c>
      <c r="E25" s="6" t="s">
        <v>11</v>
      </c>
      <c r="F25" s="6"/>
      <c r="G25" s="29">
        <v>7.4999999999999997E-2</v>
      </c>
      <c r="H25" s="22">
        <f t="shared" si="3"/>
        <v>7.4999999999999997E-2</v>
      </c>
      <c r="I25" s="91"/>
      <c r="J25" s="87"/>
    </row>
    <row r="26" spans="1:10" s="7" customFormat="1" ht="17.5" x14ac:dyDescent="0.25">
      <c r="A26" s="77"/>
      <c r="B26" s="88"/>
      <c r="C26" s="90"/>
      <c r="D26" s="20">
        <v>1</v>
      </c>
      <c r="E26" s="24" t="s">
        <v>20</v>
      </c>
      <c r="F26" s="6"/>
      <c r="G26" s="29">
        <v>0.2</v>
      </c>
      <c r="H26" s="22">
        <f t="shared" si="3"/>
        <v>0.2</v>
      </c>
      <c r="I26" s="91"/>
      <c r="J26" s="87"/>
    </row>
    <row r="27" spans="1:10" s="7" customFormat="1" ht="32.25" customHeight="1" x14ac:dyDescent="0.25">
      <c r="A27" s="77"/>
      <c r="B27" s="88"/>
      <c r="C27" s="90"/>
      <c r="D27" s="20">
        <v>1</v>
      </c>
      <c r="E27" s="24" t="s">
        <v>42</v>
      </c>
      <c r="F27" s="6"/>
      <c r="G27" s="29">
        <v>0.3</v>
      </c>
      <c r="H27" s="22">
        <f t="shared" si="3"/>
        <v>0.3</v>
      </c>
      <c r="I27" s="91"/>
      <c r="J27" s="87"/>
    </row>
    <row r="28" spans="1:10" ht="27.75" customHeight="1" x14ac:dyDescent="0.25">
      <c r="A28" s="77"/>
      <c r="B28" s="27" t="s">
        <v>5</v>
      </c>
      <c r="C28" s="29">
        <v>0.05</v>
      </c>
      <c r="D28" s="21">
        <v>1</v>
      </c>
      <c r="E28" s="18" t="s">
        <v>15</v>
      </c>
      <c r="F28" s="18"/>
      <c r="G28" s="29">
        <v>1</v>
      </c>
      <c r="H28" s="22">
        <f t="shared" si="3"/>
        <v>1</v>
      </c>
      <c r="I28" s="26">
        <f>+(H28)*C28</f>
        <v>0.05</v>
      </c>
      <c r="J28" s="87"/>
    </row>
    <row r="31" spans="1:10" s="13" customFormat="1" ht="28" x14ac:dyDescent="0.25">
      <c r="A31" s="16" t="s">
        <v>0</v>
      </c>
      <c r="B31" s="16" t="s">
        <v>6</v>
      </c>
      <c r="C31" s="17" t="s">
        <v>8</v>
      </c>
      <c r="D31" s="28" t="s">
        <v>2</v>
      </c>
      <c r="E31" s="16" t="s">
        <v>12</v>
      </c>
      <c r="F31" s="16" t="s">
        <v>23</v>
      </c>
      <c r="G31" s="17" t="s">
        <v>4</v>
      </c>
      <c r="H31" s="17" t="s">
        <v>3</v>
      </c>
      <c r="I31" s="16" t="s">
        <v>9</v>
      </c>
      <c r="J31" s="16" t="s">
        <v>7</v>
      </c>
    </row>
    <row r="32" spans="1:10" s="7" customFormat="1" ht="18" customHeight="1" x14ac:dyDescent="0.25">
      <c r="A32" s="77" t="s">
        <v>34</v>
      </c>
      <c r="B32" s="78" t="s">
        <v>10</v>
      </c>
      <c r="C32" s="81">
        <v>0.2</v>
      </c>
      <c r="D32" s="19">
        <v>1</v>
      </c>
      <c r="E32" s="23" t="s">
        <v>16</v>
      </c>
      <c r="F32" s="14"/>
      <c r="G32" s="29">
        <v>0.2</v>
      </c>
      <c r="H32" s="22">
        <f t="shared" ref="H32:H34" si="4">+G32*D32</f>
        <v>0.2</v>
      </c>
      <c r="I32" s="84">
        <f>+(H32+H33+H34)*C32</f>
        <v>0.2</v>
      </c>
      <c r="J32" s="87">
        <f>+I32+I35+I42</f>
        <v>1</v>
      </c>
    </row>
    <row r="33" spans="1:10" s="7" customFormat="1" ht="17.5" x14ac:dyDescent="0.25">
      <c r="A33" s="77"/>
      <c r="B33" s="79"/>
      <c r="C33" s="82"/>
      <c r="D33" s="19">
        <v>1</v>
      </c>
      <c r="E33" s="23" t="s">
        <v>19</v>
      </c>
      <c r="F33" s="14"/>
      <c r="G33" s="29">
        <v>0.6</v>
      </c>
      <c r="H33" s="22">
        <f t="shared" si="4"/>
        <v>0.6</v>
      </c>
      <c r="I33" s="85"/>
      <c r="J33" s="87"/>
    </row>
    <row r="34" spans="1:10" s="7" customFormat="1" ht="17.5" x14ac:dyDescent="0.25">
      <c r="A34" s="77"/>
      <c r="B34" s="80"/>
      <c r="C34" s="83"/>
      <c r="D34" s="19">
        <v>1</v>
      </c>
      <c r="E34" s="23" t="s">
        <v>18</v>
      </c>
      <c r="F34" s="14"/>
      <c r="G34" s="29">
        <v>0.2</v>
      </c>
      <c r="H34" s="22">
        <f t="shared" si="4"/>
        <v>0.2</v>
      </c>
      <c r="I34" s="86"/>
      <c r="J34" s="87"/>
    </row>
    <row r="35" spans="1:10" s="7" customFormat="1" ht="17.5" x14ac:dyDescent="0.25">
      <c r="A35" s="77"/>
      <c r="B35" s="88" t="s">
        <v>17</v>
      </c>
      <c r="C35" s="89">
        <v>0.75</v>
      </c>
      <c r="D35" s="20">
        <v>1</v>
      </c>
      <c r="E35" s="6" t="s">
        <v>13</v>
      </c>
      <c r="F35" s="6"/>
      <c r="G35" s="29">
        <v>0.1</v>
      </c>
      <c r="H35" s="22">
        <f>+G35*D35</f>
        <v>0.1</v>
      </c>
      <c r="I35" s="91">
        <f>+(H35+H36+H37+H38+H39+H40+H41)*C35</f>
        <v>0.75</v>
      </c>
      <c r="J35" s="87"/>
    </row>
    <row r="36" spans="1:10" s="7" customFormat="1" ht="17.5" x14ac:dyDescent="0.25">
      <c r="A36" s="77"/>
      <c r="B36" s="88"/>
      <c r="C36" s="90"/>
      <c r="D36" s="20">
        <v>1</v>
      </c>
      <c r="E36" s="24" t="s">
        <v>22</v>
      </c>
      <c r="F36" s="6"/>
      <c r="G36" s="29">
        <v>0.15</v>
      </c>
      <c r="H36" s="22">
        <f t="shared" ref="H36:H42" si="5">+G36*D36</f>
        <v>0.15</v>
      </c>
      <c r="I36" s="91"/>
      <c r="J36" s="87"/>
    </row>
    <row r="37" spans="1:10" s="7" customFormat="1" ht="17.5" x14ac:dyDescent="0.25">
      <c r="A37" s="77"/>
      <c r="B37" s="88"/>
      <c r="C37" s="90"/>
      <c r="D37" s="20">
        <v>1</v>
      </c>
      <c r="E37" s="6" t="s">
        <v>21</v>
      </c>
      <c r="F37" s="6"/>
      <c r="G37" s="29">
        <v>0.1</v>
      </c>
      <c r="H37" s="22">
        <f t="shared" si="5"/>
        <v>0.1</v>
      </c>
      <c r="I37" s="91"/>
      <c r="J37" s="87"/>
    </row>
    <row r="38" spans="1:10" s="7" customFormat="1" ht="17.5" x14ac:dyDescent="0.25">
      <c r="A38" s="77"/>
      <c r="B38" s="88"/>
      <c r="C38" s="90"/>
      <c r="D38" s="20">
        <v>1</v>
      </c>
      <c r="E38" s="6" t="s">
        <v>14</v>
      </c>
      <c r="F38" s="6"/>
      <c r="G38" s="29">
        <v>0.1</v>
      </c>
      <c r="H38" s="22">
        <f t="shared" si="5"/>
        <v>0.1</v>
      </c>
      <c r="I38" s="91"/>
      <c r="J38" s="87"/>
    </row>
    <row r="39" spans="1:10" s="7" customFormat="1" ht="18" customHeight="1" x14ac:dyDescent="0.25">
      <c r="A39" s="77"/>
      <c r="B39" s="88"/>
      <c r="C39" s="90"/>
      <c r="D39" s="20">
        <v>1</v>
      </c>
      <c r="E39" s="6" t="s">
        <v>11</v>
      </c>
      <c r="F39" s="6"/>
      <c r="G39" s="29">
        <v>0.1</v>
      </c>
      <c r="H39" s="22">
        <f t="shared" si="5"/>
        <v>0.1</v>
      </c>
      <c r="I39" s="91"/>
      <c r="J39" s="87"/>
    </row>
    <row r="40" spans="1:10" s="7" customFormat="1" ht="17.5" x14ac:dyDescent="0.25">
      <c r="A40" s="77"/>
      <c r="B40" s="88"/>
      <c r="C40" s="90"/>
      <c r="D40" s="20">
        <v>1</v>
      </c>
      <c r="E40" s="24" t="s">
        <v>20</v>
      </c>
      <c r="F40" s="6"/>
      <c r="G40" s="29">
        <v>0.15</v>
      </c>
      <c r="H40" s="22">
        <f t="shared" si="5"/>
        <v>0.15</v>
      </c>
      <c r="I40" s="91"/>
      <c r="J40" s="87"/>
    </row>
    <row r="41" spans="1:10" s="7" customFormat="1" ht="32.25" customHeight="1" x14ac:dyDescent="0.25">
      <c r="A41" s="77"/>
      <c r="B41" s="88"/>
      <c r="C41" s="90"/>
      <c r="D41" s="20">
        <v>1</v>
      </c>
      <c r="E41" s="24" t="s">
        <v>42</v>
      </c>
      <c r="F41" s="6"/>
      <c r="G41" s="29">
        <v>0.3</v>
      </c>
      <c r="H41" s="22">
        <f t="shared" si="5"/>
        <v>0.3</v>
      </c>
      <c r="I41" s="91"/>
      <c r="J41" s="87"/>
    </row>
    <row r="42" spans="1:10" ht="27.75" customHeight="1" x14ac:dyDescent="0.25">
      <c r="A42" s="77"/>
      <c r="B42" s="27" t="s">
        <v>5</v>
      </c>
      <c r="C42" s="29">
        <v>0.05</v>
      </c>
      <c r="D42" s="21">
        <v>1</v>
      </c>
      <c r="E42" s="18" t="s">
        <v>15</v>
      </c>
      <c r="F42" s="18"/>
      <c r="G42" s="29">
        <v>1</v>
      </c>
      <c r="H42" s="22">
        <f t="shared" si="5"/>
        <v>1</v>
      </c>
      <c r="I42" s="26">
        <f>+(H42)*C42</f>
        <v>0.05</v>
      </c>
      <c r="J42" s="87"/>
    </row>
    <row r="45" spans="1:10" s="13" customFormat="1" ht="28" x14ac:dyDescent="0.25">
      <c r="A45" s="16" t="s">
        <v>0</v>
      </c>
      <c r="B45" s="16" t="s">
        <v>6</v>
      </c>
      <c r="C45" s="17" t="s">
        <v>8</v>
      </c>
      <c r="D45" s="28" t="s">
        <v>2</v>
      </c>
      <c r="E45" s="16" t="s">
        <v>12</v>
      </c>
      <c r="F45" s="16" t="s">
        <v>23</v>
      </c>
      <c r="G45" s="17" t="s">
        <v>4</v>
      </c>
      <c r="H45" s="17" t="s">
        <v>3</v>
      </c>
      <c r="I45" s="16" t="s">
        <v>9</v>
      </c>
      <c r="J45" s="16" t="s">
        <v>7</v>
      </c>
    </row>
    <row r="46" spans="1:10" s="7" customFormat="1" ht="18" customHeight="1" x14ac:dyDescent="0.25">
      <c r="A46" s="77" t="s">
        <v>35</v>
      </c>
      <c r="B46" s="78" t="s">
        <v>10</v>
      </c>
      <c r="C46" s="81">
        <v>0.2</v>
      </c>
      <c r="D46" s="19">
        <v>1</v>
      </c>
      <c r="E46" s="23" t="s">
        <v>16</v>
      </c>
      <c r="F46" s="14"/>
      <c r="G46" s="29">
        <v>0.3</v>
      </c>
      <c r="H46" s="22">
        <f t="shared" ref="H46:H48" si="6">+G46*D46</f>
        <v>0.3</v>
      </c>
      <c r="I46" s="84">
        <f>+(H46+H47+H48)*C46</f>
        <v>0.2</v>
      </c>
      <c r="J46" s="87">
        <f>+I46+I49+I56</f>
        <v>1</v>
      </c>
    </row>
    <row r="47" spans="1:10" s="7" customFormat="1" ht="17.5" x14ac:dyDescent="0.25">
      <c r="A47" s="77"/>
      <c r="B47" s="79"/>
      <c r="C47" s="82"/>
      <c r="D47" s="19">
        <v>1</v>
      </c>
      <c r="E47" s="23" t="s">
        <v>19</v>
      </c>
      <c r="F47" s="14"/>
      <c r="G47" s="29">
        <v>0.1</v>
      </c>
      <c r="H47" s="22">
        <f t="shared" si="6"/>
        <v>0.1</v>
      </c>
      <c r="I47" s="85"/>
      <c r="J47" s="87"/>
    </row>
    <row r="48" spans="1:10" s="7" customFormat="1" ht="17.5" x14ac:dyDescent="0.25">
      <c r="A48" s="77"/>
      <c r="B48" s="80"/>
      <c r="C48" s="83"/>
      <c r="D48" s="19">
        <v>1</v>
      </c>
      <c r="E48" s="23" t="s">
        <v>18</v>
      </c>
      <c r="F48" s="14"/>
      <c r="G48" s="29">
        <v>0.6</v>
      </c>
      <c r="H48" s="22">
        <f t="shared" si="6"/>
        <v>0.6</v>
      </c>
      <c r="I48" s="86"/>
      <c r="J48" s="87"/>
    </row>
    <row r="49" spans="1:10" s="7" customFormat="1" ht="17.5" x14ac:dyDescent="0.25">
      <c r="A49" s="77"/>
      <c r="B49" s="88" t="s">
        <v>17</v>
      </c>
      <c r="C49" s="89">
        <v>0.75</v>
      </c>
      <c r="D49" s="20">
        <v>1</v>
      </c>
      <c r="E49" s="6" t="s">
        <v>13</v>
      </c>
      <c r="F49" s="6"/>
      <c r="G49" s="29">
        <v>0.1</v>
      </c>
      <c r="H49" s="22">
        <f>+G49*D49</f>
        <v>0.1</v>
      </c>
      <c r="I49" s="91">
        <f>+(H49+H50+H51+H52+H53+H54+H55)*C49</f>
        <v>0.75</v>
      </c>
      <c r="J49" s="87"/>
    </row>
    <row r="50" spans="1:10" s="7" customFormat="1" ht="17.5" x14ac:dyDescent="0.25">
      <c r="A50" s="77"/>
      <c r="B50" s="88"/>
      <c r="C50" s="90"/>
      <c r="D50" s="20">
        <v>1</v>
      </c>
      <c r="E50" s="24" t="s">
        <v>22</v>
      </c>
      <c r="F50" s="6"/>
      <c r="G50" s="29">
        <v>0.15</v>
      </c>
      <c r="H50" s="22">
        <f t="shared" ref="H50:H56" si="7">+G50*D50</f>
        <v>0.15</v>
      </c>
      <c r="I50" s="91"/>
      <c r="J50" s="87"/>
    </row>
    <row r="51" spans="1:10" s="7" customFormat="1" ht="17.5" x14ac:dyDescent="0.25">
      <c r="A51" s="77"/>
      <c r="B51" s="88"/>
      <c r="C51" s="90"/>
      <c r="D51" s="20">
        <v>1</v>
      </c>
      <c r="E51" s="6" t="s">
        <v>21</v>
      </c>
      <c r="F51" s="6"/>
      <c r="G51" s="29">
        <v>0.1</v>
      </c>
      <c r="H51" s="22">
        <f t="shared" si="7"/>
        <v>0.1</v>
      </c>
      <c r="I51" s="91"/>
      <c r="J51" s="87"/>
    </row>
    <row r="52" spans="1:10" s="7" customFormat="1" ht="17.5" x14ac:dyDescent="0.25">
      <c r="A52" s="77"/>
      <c r="B52" s="88"/>
      <c r="C52" s="90"/>
      <c r="D52" s="20">
        <v>1</v>
      </c>
      <c r="E52" s="6" t="s">
        <v>14</v>
      </c>
      <c r="F52" s="6"/>
      <c r="G52" s="29">
        <v>7.4999999999999997E-2</v>
      </c>
      <c r="H52" s="22">
        <f t="shared" si="7"/>
        <v>7.4999999999999997E-2</v>
      </c>
      <c r="I52" s="91"/>
      <c r="J52" s="87"/>
    </row>
    <row r="53" spans="1:10" s="7" customFormat="1" ht="18" customHeight="1" x14ac:dyDescent="0.25">
      <c r="A53" s="77"/>
      <c r="B53" s="88"/>
      <c r="C53" s="90"/>
      <c r="D53" s="20">
        <v>1</v>
      </c>
      <c r="E53" s="6" t="s">
        <v>11</v>
      </c>
      <c r="F53" s="6"/>
      <c r="G53" s="29">
        <v>7.4999999999999997E-2</v>
      </c>
      <c r="H53" s="22">
        <f t="shared" si="7"/>
        <v>7.4999999999999997E-2</v>
      </c>
      <c r="I53" s="91"/>
      <c r="J53" s="87"/>
    </row>
    <row r="54" spans="1:10" s="7" customFormat="1" ht="17.5" x14ac:dyDescent="0.25">
      <c r="A54" s="77"/>
      <c r="B54" s="88"/>
      <c r="C54" s="90"/>
      <c r="D54" s="20">
        <v>1</v>
      </c>
      <c r="E54" s="24" t="s">
        <v>20</v>
      </c>
      <c r="F54" s="6"/>
      <c r="G54" s="29">
        <v>0.2</v>
      </c>
      <c r="H54" s="22">
        <f t="shared" si="7"/>
        <v>0.2</v>
      </c>
      <c r="I54" s="91"/>
      <c r="J54" s="87"/>
    </row>
    <row r="55" spans="1:10" s="7" customFormat="1" ht="32.25" customHeight="1" x14ac:dyDescent="0.25">
      <c r="A55" s="77"/>
      <c r="B55" s="88"/>
      <c r="C55" s="90"/>
      <c r="D55" s="20">
        <v>1</v>
      </c>
      <c r="E55" s="24" t="s">
        <v>42</v>
      </c>
      <c r="F55" s="6"/>
      <c r="G55" s="29">
        <v>0.3</v>
      </c>
      <c r="H55" s="22">
        <f t="shared" si="7"/>
        <v>0.3</v>
      </c>
      <c r="I55" s="91"/>
      <c r="J55" s="87"/>
    </row>
    <row r="56" spans="1:10" ht="27.75" customHeight="1" x14ac:dyDescent="0.25">
      <c r="A56" s="77"/>
      <c r="B56" s="27" t="s">
        <v>5</v>
      </c>
      <c r="C56" s="29">
        <v>0.05</v>
      </c>
      <c r="D56" s="21">
        <v>1</v>
      </c>
      <c r="E56" s="18" t="s">
        <v>15</v>
      </c>
      <c r="F56" s="18"/>
      <c r="G56" s="29">
        <v>1</v>
      </c>
      <c r="H56" s="22">
        <f t="shared" si="7"/>
        <v>1</v>
      </c>
      <c r="I56" s="26">
        <f>+(H56)*C56</f>
        <v>0.05</v>
      </c>
      <c r="J56" s="87"/>
    </row>
    <row r="59" spans="1:10" s="13" customFormat="1" ht="28" x14ac:dyDescent="0.25">
      <c r="A59" s="16" t="s">
        <v>0</v>
      </c>
      <c r="B59" s="16" t="s">
        <v>6</v>
      </c>
      <c r="C59" s="17" t="s">
        <v>8</v>
      </c>
      <c r="D59" s="28" t="s">
        <v>2</v>
      </c>
      <c r="E59" s="16" t="s">
        <v>12</v>
      </c>
      <c r="F59" s="16" t="s">
        <v>23</v>
      </c>
      <c r="G59" s="17" t="s">
        <v>4</v>
      </c>
      <c r="H59" s="17" t="s">
        <v>3</v>
      </c>
      <c r="I59" s="16" t="s">
        <v>9</v>
      </c>
      <c r="J59" s="16" t="s">
        <v>7</v>
      </c>
    </row>
    <row r="60" spans="1:10" s="7" customFormat="1" ht="18" customHeight="1" x14ac:dyDescent="0.25">
      <c r="A60" s="77" t="s">
        <v>36</v>
      </c>
      <c r="B60" s="78" t="s">
        <v>10</v>
      </c>
      <c r="C60" s="81">
        <v>0.2</v>
      </c>
      <c r="D60" s="19">
        <v>1</v>
      </c>
      <c r="E60" s="23" t="s">
        <v>16</v>
      </c>
      <c r="F60" s="14"/>
      <c r="G60" s="29">
        <v>0.6</v>
      </c>
      <c r="H60" s="22">
        <f t="shared" ref="H60:H62" si="8">+G60*D60</f>
        <v>0.6</v>
      </c>
      <c r="I60" s="84">
        <f>+(H60+H61+H62)*C60</f>
        <v>0.2</v>
      </c>
      <c r="J60" s="87">
        <f>+I60+I63+I70</f>
        <v>1</v>
      </c>
    </row>
    <row r="61" spans="1:10" s="7" customFormat="1" ht="17.5" x14ac:dyDescent="0.25">
      <c r="A61" s="77"/>
      <c r="B61" s="79"/>
      <c r="C61" s="82"/>
      <c r="D61" s="19">
        <v>1</v>
      </c>
      <c r="E61" s="23" t="s">
        <v>19</v>
      </c>
      <c r="F61" s="14"/>
      <c r="G61" s="29">
        <v>0.1</v>
      </c>
      <c r="H61" s="22">
        <f t="shared" si="8"/>
        <v>0.1</v>
      </c>
      <c r="I61" s="85"/>
      <c r="J61" s="87"/>
    </row>
    <row r="62" spans="1:10" s="7" customFormat="1" ht="17.5" x14ac:dyDescent="0.25">
      <c r="A62" s="77"/>
      <c r="B62" s="80"/>
      <c r="C62" s="83"/>
      <c r="D62" s="19">
        <v>1</v>
      </c>
      <c r="E62" s="23" t="s">
        <v>18</v>
      </c>
      <c r="F62" s="14"/>
      <c r="G62" s="29">
        <v>0.3</v>
      </c>
      <c r="H62" s="22">
        <f t="shared" si="8"/>
        <v>0.3</v>
      </c>
      <c r="I62" s="86"/>
      <c r="J62" s="87"/>
    </row>
    <row r="63" spans="1:10" s="7" customFormat="1" ht="17.5" x14ac:dyDescent="0.25">
      <c r="A63" s="77"/>
      <c r="B63" s="88" t="s">
        <v>17</v>
      </c>
      <c r="C63" s="89">
        <v>0.75</v>
      </c>
      <c r="D63" s="20">
        <v>1</v>
      </c>
      <c r="E63" s="6" t="s">
        <v>13</v>
      </c>
      <c r="F63" s="6"/>
      <c r="G63" s="29">
        <v>0.1</v>
      </c>
      <c r="H63" s="22">
        <f>+G63*D63</f>
        <v>0.1</v>
      </c>
      <c r="I63" s="91">
        <f>+(H63+H64+H65+H66+H67+H68+H69)*C63</f>
        <v>0.75</v>
      </c>
      <c r="J63" s="87"/>
    </row>
    <row r="64" spans="1:10" s="7" customFormat="1" ht="17.5" x14ac:dyDescent="0.25">
      <c r="A64" s="77"/>
      <c r="B64" s="88"/>
      <c r="C64" s="90"/>
      <c r="D64" s="20">
        <v>1</v>
      </c>
      <c r="E64" s="24" t="s">
        <v>22</v>
      </c>
      <c r="F64" s="6"/>
      <c r="G64" s="29">
        <v>0.15</v>
      </c>
      <c r="H64" s="22">
        <f t="shared" ref="H64:H70" si="9">+G64*D64</f>
        <v>0.15</v>
      </c>
      <c r="I64" s="91"/>
      <c r="J64" s="87"/>
    </row>
    <row r="65" spans="1:10" s="7" customFormat="1" ht="17.5" x14ac:dyDescent="0.25">
      <c r="A65" s="77"/>
      <c r="B65" s="88"/>
      <c r="C65" s="90"/>
      <c r="D65" s="20">
        <v>1</v>
      </c>
      <c r="E65" s="6" t="s">
        <v>21</v>
      </c>
      <c r="F65" s="6"/>
      <c r="G65" s="29">
        <v>0.1</v>
      </c>
      <c r="H65" s="22">
        <f t="shared" si="9"/>
        <v>0.1</v>
      </c>
      <c r="I65" s="91"/>
      <c r="J65" s="87"/>
    </row>
    <row r="66" spans="1:10" s="7" customFormat="1" ht="17.5" x14ac:dyDescent="0.25">
      <c r="A66" s="77"/>
      <c r="B66" s="88"/>
      <c r="C66" s="90"/>
      <c r="D66" s="20">
        <v>1</v>
      </c>
      <c r="E66" s="6" t="s">
        <v>14</v>
      </c>
      <c r="F66" s="6"/>
      <c r="G66" s="29">
        <v>7.4999999999999997E-2</v>
      </c>
      <c r="H66" s="22">
        <f t="shared" si="9"/>
        <v>7.4999999999999997E-2</v>
      </c>
      <c r="I66" s="91"/>
      <c r="J66" s="87"/>
    </row>
    <row r="67" spans="1:10" s="7" customFormat="1" ht="18" customHeight="1" x14ac:dyDescent="0.25">
      <c r="A67" s="77"/>
      <c r="B67" s="88"/>
      <c r="C67" s="90"/>
      <c r="D67" s="20">
        <v>1</v>
      </c>
      <c r="E67" s="6" t="s">
        <v>11</v>
      </c>
      <c r="F67" s="6"/>
      <c r="G67" s="29">
        <v>7.4999999999999997E-2</v>
      </c>
      <c r="H67" s="22">
        <f t="shared" si="9"/>
        <v>7.4999999999999997E-2</v>
      </c>
      <c r="I67" s="91"/>
      <c r="J67" s="87"/>
    </row>
    <row r="68" spans="1:10" s="7" customFormat="1" ht="17.5" x14ac:dyDescent="0.25">
      <c r="A68" s="77"/>
      <c r="B68" s="88"/>
      <c r="C68" s="90"/>
      <c r="D68" s="20">
        <v>1</v>
      </c>
      <c r="E68" s="24" t="s">
        <v>20</v>
      </c>
      <c r="F68" s="6"/>
      <c r="G68" s="29">
        <v>0.2</v>
      </c>
      <c r="H68" s="22">
        <f t="shared" si="9"/>
        <v>0.2</v>
      </c>
      <c r="I68" s="91"/>
      <c r="J68" s="87"/>
    </row>
    <row r="69" spans="1:10" s="7" customFormat="1" ht="32.25" customHeight="1" x14ac:dyDescent="0.25">
      <c r="A69" s="77"/>
      <c r="B69" s="88"/>
      <c r="C69" s="90"/>
      <c r="D69" s="20">
        <v>1</v>
      </c>
      <c r="E69" s="24" t="s">
        <v>42</v>
      </c>
      <c r="F69" s="6"/>
      <c r="G69" s="29">
        <v>0.3</v>
      </c>
      <c r="H69" s="22">
        <f t="shared" si="9"/>
        <v>0.3</v>
      </c>
      <c r="I69" s="91"/>
      <c r="J69" s="87"/>
    </row>
    <row r="70" spans="1:10" ht="27.75" customHeight="1" x14ac:dyDescent="0.25">
      <c r="A70" s="77"/>
      <c r="B70" s="27" t="s">
        <v>5</v>
      </c>
      <c r="C70" s="29">
        <v>0.05</v>
      </c>
      <c r="D70" s="21">
        <v>1</v>
      </c>
      <c r="E70" s="18" t="s">
        <v>15</v>
      </c>
      <c r="F70" s="18"/>
      <c r="G70" s="29">
        <v>1</v>
      </c>
      <c r="H70" s="22">
        <f t="shared" si="9"/>
        <v>1</v>
      </c>
      <c r="I70" s="26">
        <f>+(H70)*C70</f>
        <v>0.05</v>
      </c>
      <c r="J70" s="87"/>
    </row>
    <row r="73" spans="1:10" s="13" customFormat="1" ht="28" x14ac:dyDescent="0.25">
      <c r="A73" s="16" t="s">
        <v>0</v>
      </c>
      <c r="B73" s="16" t="s">
        <v>6</v>
      </c>
      <c r="C73" s="17" t="s">
        <v>8</v>
      </c>
      <c r="D73" s="28" t="s">
        <v>2</v>
      </c>
      <c r="E73" s="16" t="s">
        <v>12</v>
      </c>
      <c r="F73" s="16" t="s">
        <v>23</v>
      </c>
      <c r="G73" s="17" t="s">
        <v>4</v>
      </c>
      <c r="H73" s="17" t="s">
        <v>3</v>
      </c>
      <c r="I73" s="16" t="s">
        <v>9</v>
      </c>
      <c r="J73" s="16" t="s">
        <v>7</v>
      </c>
    </row>
    <row r="74" spans="1:10" s="7" customFormat="1" ht="18" customHeight="1" x14ac:dyDescent="0.25">
      <c r="A74" s="77" t="s">
        <v>37</v>
      </c>
      <c r="B74" s="78" t="s">
        <v>10</v>
      </c>
      <c r="C74" s="81">
        <v>0.2</v>
      </c>
      <c r="D74" s="19">
        <v>1</v>
      </c>
      <c r="E74" s="23" t="s">
        <v>16</v>
      </c>
      <c r="F74" s="14"/>
      <c r="G74" s="29">
        <v>0.6</v>
      </c>
      <c r="H74" s="22">
        <f t="shared" ref="H74:H76" si="10">+G74*D74</f>
        <v>0.6</v>
      </c>
      <c r="I74" s="84">
        <f>+(H74+H75+H76)*C74</f>
        <v>0.2</v>
      </c>
      <c r="J74" s="87">
        <f>+I74+I77+I84</f>
        <v>1</v>
      </c>
    </row>
    <row r="75" spans="1:10" s="7" customFormat="1" ht="17.5" x14ac:dyDescent="0.25">
      <c r="A75" s="77"/>
      <c r="B75" s="79"/>
      <c r="C75" s="82"/>
      <c r="D75" s="19">
        <v>1</v>
      </c>
      <c r="E75" s="23" t="s">
        <v>19</v>
      </c>
      <c r="F75" s="14"/>
      <c r="G75" s="29">
        <v>0.1</v>
      </c>
      <c r="H75" s="22">
        <f t="shared" si="10"/>
        <v>0.1</v>
      </c>
      <c r="I75" s="85"/>
      <c r="J75" s="87"/>
    </row>
    <row r="76" spans="1:10" s="7" customFormat="1" ht="17.5" x14ac:dyDescent="0.25">
      <c r="A76" s="77"/>
      <c r="B76" s="80"/>
      <c r="C76" s="83"/>
      <c r="D76" s="19">
        <v>1</v>
      </c>
      <c r="E76" s="23" t="s">
        <v>18</v>
      </c>
      <c r="F76" s="14"/>
      <c r="G76" s="29">
        <v>0.3</v>
      </c>
      <c r="H76" s="22">
        <f t="shared" si="10"/>
        <v>0.3</v>
      </c>
      <c r="I76" s="86"/>
      <c r="J76" s="87"/>
    </row>
    <row r="77" spans="1:10" s="7" customFormat="1" ht="17.5" x14ac:dyDescent="0.25">
      <c r="A77" s="77"/>
      <c r="B77" s="88" t="s">
        <v>17</v>
      </c>
      <c r="C77" s="89">
        <v>0.75</v>
      </c>
      <c r="D77" s="20">
        <v>1</v>
      </c>
      <c r="E77" s="6" t="s">
        <v>13</v>
      </c>
      <c r="F77" s="6"/>
      <c r="G77" s="29">
        <v>0.1</v>
      </c>
      <c r="H77" s="22">
        <f>+G77*D77</f>
        <v>0.1</v>
      </c>
      <c r="I77" s="91">
        <f>+(H77+H78+H79+H80+H81+H82+H83)*C77</f>
        <v>0.75</v>
      </c>
      <c r="J77" s="87"/>
    </row>
    <row r="78" spans="1:10" s="7" customFormat="1" ht="17.5" x14ac:dyDescent="0.25">
      <c r="A78" s="77"/>
      <c r="B78" s="88"/>
      <c r="C78" s="90"/>
      <c r="D78" s="20">
        <v>1</v>
      </c>
      <c r="E78" s="24" t="s">
        <v>22</v>
      </c>
      <c r="F78" s="6"/>
      <c r="G78" s="29">
        <v>0.15</v>
      </c>
      <c r="H78" s="22">
        <f t="shared" ref="H78:H84" si="11">+G78*D78</f>
        <v>0.15</v>
      </c>
      <c r="I78" s="91"/>
      <c r="J78" s="87"/>
    </row>
    <row r="79" spans="1:10" s="7" customFormat="1" ht="17.5" x14ac:dyDescent="0.25">
      <c r="A79" s="77"/>
      <c r="B79" s="88"/>
      <c r="C79" s="90"/>
      <c r="D79" s="20">
        <v>1</v>
      </c>
      <c r="E79" s="6" t="s">
        <v>21</v>
      </c>
      <c r="F79" s="6"/>
      <c r="G79" s="29">
        <v>0.1</v>
      </c>
      <c r="H79" s="22">
        <f t="shared" si="11"/>
        <v>0.1</v>
      </c>
      <c r="I79" s="91"/>
      <c r="J79" s="87"/>
    </row>
    <row r="80" spans="1:10" s="7" customFormat="1" ht="17.5" x14ac:dyDescent="0.25">
      <c r="A80" s="77"/>
      <c r="B80" s="88"/>
      <c r="C80" s="90"/>
      <c r="D80" s="20">
        <v>1</v>
      </c>
      <c r="E80" s="6" t="s">
        <v>14</v>
      </c>
      <c r="F80" s="6"/>
      <c r="G80" s="29">
        <v>7.4999999999999997E-2</v>
      </c>
      <c r="H80" s="22">
        <f t="shared" si="11"/>
        <v>7.4999999999999997E-2</v>
      </c>
      <c r="I80" s="91"/>
      <c r="J80" s="87"/>
    </row>
    <row r="81" spans="1:10" s="7" customFormat="1" ht="18" customHeight="1" x14ac:dyDescent="0.25">
      <c r="A81" s="77"/>
      <c r="B81" s="88"/>
      <c r="C81" s="90"/>
      <c r="D81" s="20">
        <v>1</v>
      </c>
      <c r="E81" s="6" t="s">
        <v>11</v>
      </c>
      <c r="F81" s="6"/>
      <c r="G81" s="29">
        <v>7.4999999999999997E-2</v>
      </c>
      <c r="H81" s="22">
        <f t="shared" si="11"/>
        <v>7.4999999999999997E-2</v>
      </c>
      <c r="I81" s="91"/>
      <c r="J81" s="87"/>
    </row>
    <row r="82" spans="1:10" s="7" customFormat="1" ht="17.5" x14ac:dyDescent="0.25">
      <c r="A82" s="77"/>
      <c r="B82" s="88"/>
      <c r="C82" s="90"/>
      <c r="D82" s="20">
        <v>1</v>
      </c>
      <c r="E82" s="24" t="s">
        <v>20</v>
      </c>
      <c r="F82" s="6"/>
      <c r="G82" s="29">
        <v>0.2</v>
      </c>
      <c r="H82" s="22">
        <f t="shared" si="11"/>
        <v>0.2</v>
      </c>
      <c r="I82" s="91"/>
      <c r="J82" s="87"/>
    </row>
    <row r="83" spans="1:10" s="7" customFormat="1" ht="32.25" customHeight="1" x14ac:dyDescent="0.25">
      <c r="A83" s="77"/>
      <c r="B83" s="88"/>
      <c r="C83" s="90"/>
      <c r="D83" s="20">
        <v>1</v>
      </c>
      <c r="E83" s="24" t="s">
        <v>42</v>
      </c>
      <c r="F83" s="6"/>
      <c r="G83" s="29">
        <v>0.3</v>
      </c>
      <c r="H83" s="22">
        <f t="shared" si="11"/>
        <v>0.3</v>
      </c>
      <c r="I83" s="91"/>
      <c r="J83" s="87"/>
    </row>
    <row r="84" spans="1:10" ht="27.75" customHeight="1" x14ac:dyDescent="0.25">
      <c r="A84" s="77"/>
      <c r="B84" s="27" t="s">
        <v>5</v>
      </c>
      <c r="C84" s="29">
        <v>0.05</v>
      </c>
      <c r="D84" s="21">
        <v>1</v>
      </c>
      <c r="E84" s="18" t="s">
        <v>15</v>
      </c>
      <c r="F84" s="18"/>
      <c r="G84" s="29">
        <v>1</v>
      </c>
      <c r="H84" s="22">
        <f t="shared" si="11"/>
        <v>1</v>
      </c>
      <c r="I84" s="26">
        <f>+(H84)*C84</f>
        <v>0.05</v>
      </c>
      <c r="J84" s="87"/>
    </row>
    <row r="87" spans="1:10" s="13" customFormat="1" ht="28" x14ac:dyDescent="0.25">
      <c r="A87" s="16" t="s">
        <v>0</v>
      </c>
      <c r="B87" s="16" t="s">
        <v>6</v>
      </c>
      <c r="C87" s="17" t="s">
        <v>8</v>
      </c>
      <c r="D87" s="28" t="s">
        <v>2</v>
      </c>
      <c r="E87" s="16" t="s">
        <v>12</v>
      </c>
      <c r="F87" s="16" t="s">
        <v>23</v>
      </c>
      <c r="G87" s="17" t="s">
        <v>4</v>
      </c>
      <c r="H87" s="17" t="s">
        <v>3</v>
      </c>
      <c r="I87" s="16" t="s">
        <v>9</v>
      </c>
      <c r="J87" s="16" t="s">
        <v>7</v>
      </c>
    </row>
    <row r="88" spans="1:10" s="7" customFormat="1" ht="18" customHeight="1" x14ac:dyDescent="0.25">
      <c r="A88" s="77" t="s">
        <v>38</v>
      </c>
      <c r="B88" s="78" t="s">
        <v>10</v>
      </c>
      <c r="C88" s="81">
        <v>0.2</v>
      </c>
      <c r="D88" s="19">
        <v>1</v>
      </c>
      <c r="E88" s="23" t="s">
        <v>16</v>
      </c>
      <c r="F88" s="14"/>
      <c r="G88" s="29">
        <v>0.3</v>
      </c>
      <c r="H88" s="22">
        <f t="shared" ref="H88:H90" si="12">+G88*D88</f>
        <v>0.3</v>
      </c>
      <c r="I88" s="84">
        <f>+(H88+H89+H90)*C88</f>
        <v>0.2</v>
      </c>
      <c r="J88" s="87">
        <f>+I88+I91+I98</f>
        <v>1</v>
      </c>
    </row>
    <row r="89" spans="1:10" s="7" customFormat="1" ht="17.5" x14ac:dyDescent="0.25">
      <c r="A89" s="77"/>
      <c r="B89" s="79"/>
      <c r="C89" s="82"/>
      <c r="D89" s="19">
        <v>1</v>
      </c>
      <c r="E89" s="23" t="s">
        <v>19</v>
      </c>
      <c r="F89" s="14"/>
      <c r="G89" s="29">
        <v>0.4</v>
      </c>
      <c r="H89" s="22">
        <f t="shared" si="12"/>
        <v>0.4</v>
      </c>
      <c r="I89" s="85"/>
      <c r="J89" s="87"/>
    </row>
    <row r="90" spans="1:10" s="7" customFormat="1" ht="17.5" x14ac:dyDescent="0.25">
      <c r="A90" s="77"/>
      <c r="B90" s="80"/>
      <c r="C90" s="83"/>
      <c r="D90" s="19">
        <v>1</v>
      </c>
      <c r="E90" s="23" t="s">
        <v>18</v>
      </c>
      <c r="F90" s="14"/>
      <c r="G90" s="29">
        <v>0.3</v>
      </c>
      <c r="H90" s="22">
        <f t="shared" si="12"/>
        <v>0.3</v>
      </c>
      <c r="I90" s="86"/>
      <c r="J90" s="87"/>
    </row>
    <row r="91" spans="1:10" s="7" customFormat="1" ht="17.5" x14ac:dyDescent="0.25">
      <c r="A91" s="77"/>
      <c r="B91" s="88" t="s">
        <v>17</v>
      </c>
      <c r="C91" s="89">
        <v>0.75</v>
      </c>
      <c r="D91" s="20">
        <v>1</v>
      </c>
      <c r="E91" s="6" t="s">
        <v>13</v>
      </c>
      <c r="F91" s="6"/>
      <c r="G91" s="29">
        <v>0.1</v>
      </c>
      <c r="H91" s="22">
        <f>+G91*D91</f>
        <v>0.1</v>
      </c>
      <c r="I91" s="91">
        <f>+(H91+H92+H93+H94+H95+H96+H97)*C91</f>
        <v>0.75</v>
      </c>
      <c r="J91" s="87"/>
    </row>
    <row r="92" spans="1:10" s="7" customFormat="1" ht="17.5" x14ac:dyDescent="0.25">
      <c r="A92" s="77"/>
      <c r="B92" s="88"/>
      <c r="C92" s="90"/>
      <c r="D92" s="20">
        <v>1</v>
      </c>
      <c r="E92" s="24" t="s">
        <v>22</v>
      </c>
      <c r="F92" s="6"/>
      <c r="G92" s="29">
        <v>0.15</v>
      </c>
      <c r="H92" s="22">
        <f t="shared" ref="H92:H98" si="13">+G92*D92</f>
        <v>0.15</v>
      </c>
      <c r="I92" s="91"/>
      <c r="J92" s="87"/>
    </row>
    <row r="93" spans="1:10" s="7" customFormat="1" ht="17.5" x14ac:dyDescent="0.25">
      <c r="A93" s="77"/>
      <c r="B93" s="88"/>
      <c r="C93" s="90"/>
      <c r="D93" s="20">
        <v>1</v>
      </c>
      <c r="E93" s="6" t="s">
        <v>21</v>
      </c>
      <c r="F93" s="6"/>
      <c r="G93" s="29">
        <v>0.1</v>
      </c>
      <c r="H93" s="22">
        <f t="shared" si="13"/>
        <v>0.1</v>
      </c>
      <c r="I93" s="91"/>
      <c r="J93" s="87"/>
    </row>
    <row r="94" spans="1:10" s="7" customFormat="1" ht="17.5" x14ac:dyDescent="0.25">
      <c r="A94" s="77"/>
      <c r="B94" s="88"/>
      <c r="C94" s="90"/>
      <c r="D94" s="20">
        <v>1</v>
      </c>
      <c r="E94" s="6" t="s">
        <v>14</v>
      </c>
      <c r="F94" s="6"/>
      <c r="G94" s="29">
        <v>7.4999999999999997E-2</v>
      </c>
      <c r="H94" s="22">
        <f t="shared" si="13"/>
        <v>7.4999999999999997E-2</v>
      </c>
      <c r="I94" s="91"/>
      <c r="J94" s="87"/>
    </row>
    <row r="95" spans="1:10" s="7" customFormat="1" ht="18" customHeight="1" x14ac:dyDescent="0.25">
      <c r="A95" s="77"/>
      <c r="B95" s="88"/>
      <c r="C95" s="90"/>
      <c r="D95" s="20">
        <v>1</v>
      </c>
      <c r="E95" s="6" t="s">
        <v>11</v>
      </c>
      <c r="F95" s="6"/>
      <c r="G95" s="29">
        <v>7.4999999999999997E-2</v>
      </c>
      <c r="H95" s="22">
        <f t="shared" si="13"/>
        <v>7.4999999999999997E-2</v>
      </c>
      <c r="I95" s="91"/>
      <c r="J95" s="87"/>
    </row>
    <row r="96" spans="1:10" s="7" customFormat="1" ht="17.5" x14ac:dyDescent="0.25">
      <c r="A96" s="77"/>
      <c r="B96" s="88"/>
      <c r="C96" s="90"/>
      <c r="D96" s="20">
        <v>1</v>
      </c>
      <c r="E96" s="24" t="s">
        <v>20</v>
      </c>
      <c r="F96" s="6"/>
      <c r="G96" s="29">
        <v>0.2</v>
      </c>
      <c r="H96" s="22">
        <f t="shared" si="13"/>
        <v>0.2</v>
      </c>
      <c r="I96" s="91"/>
      <c r="J96" s="87"/>
    </row>
    <row r="97" spans="1:10" s="7" customFormat="1" ht="32.25" customHeight="1" x14ac:dyDescent="0.25">
      <c r="A97" s="77"/>
      <c r="B97" s="88"/>
      <c r="C97" s="90"/>
      <c r="D97" s="20">
        <v>1</v>
      </c>
      <c r="E97" s="24" t="s">
        <v>42</v>
      </c>
      <c r="F97" s="6"/>
      <c r="G97" s="29">
        <v>0.3</v>
      </c>
      <c r="H97" s="22">
        <f t="shared" si="13"/>
        <v>0.3</v>
      </c>
      <c r="I97" s="91"/>
      <c r="J97" s="87"/>
    </row>
    <row r="98" spans="1:10" ht="27.75" customHeight="1" x14ac:dyDescent="0.25">
      <c r="A98" s="77"/>
      <c r="B98" s="27" t="s">
        <v>5</v>
      </c>
      <c r="C98" s="29">
        <v>0.05</v>
      </c>
      <c r="D98" s="21">
        <v>1</v>
      </c>
      <c r="E98" s="18" t="s">
        <v>15</v>
      </c>
      <c r="F98" s="18"/>
      <c r="G98" s="29">
        <v>1</v>
      </c>
      <c r="H98" s="22">
        <f t="shared" si="13"/>
        <v>1</v>
      </c>
      <c r="I98" s="26">
        <f>+(H98)*C98</f>
        <v>0.05</v>
      </c>
      <c r="J98" s="87"/>
    </row>
    <row r="101" spans="1:10" s="13" customFormat="1" ht="28" x14ac:dyDescent="0.25">
      <c r="A101" s="16" t="s">
        <v>0</v>
      </c>
      <c r="B101" s="16" t="s">
        <v>6</v>
      </c>
      <c r="C101" s="17" t="s">
        <v>8</v>
      </c>
      <c r="D101" s="28" t="s">
        <v>2</v>
      </c>
      <c r="E101" s="16" t="s">
        <v>12</v>
      </c>
      <c r="F101" s="16" t="s">
        <v>23</v>
      </c>
      <c r="G101" s="17" t="s">
        <v>4</v>
      </c>
      <c r="H101" s="17" t="s">
        <v>3</v>
      </c>
      <c r="I101" s="16" t="s">
        <v>9</v>
      </c>
      <c r="J101" s="16" t="s">
        <v>7</v>
      </c>
    </row>
    <row r="102" spans="1:10" s="7" customFormat="1" ht="18" customHeight="1" x14ac:dyDescent="0.25">
      <c r="A102" s="77" t="s">
        <v>39</v>
      </c>
      <c r="B102" s="78" t="s">
        <v>10</v>
      </c>
      <c r="C102" s="81">
        <v>0.2</v>
      </c>
      <c r="D102" s="19">
        <v>1</v>
      </c>
      <c r="E102" s="23" t="s">
        <v>16</v>
      </c>
      <c r="F102" s="14"/>
      <c r="G102" s="29">
        <v>0.4</v>
      </c>
      <c r="H102" s="22">
        <f t="shared" ref="H102:H104" si="14">+G102*D102</f>
        <v>0.4</v>
      </c>
      <c r="I102" s="84">
        <f>+(H102+H103+H104)*C102</f>
        <v>0.2</v>
      </c>
      <c r="J102" s="87">
        <f>+I102+I105+I112</f>
        <v>1</v>
      </c>
    </row>
    <row r="103" spans="1:10" s="7" customFormat="1" ht="17.5" x14ac:dyDescent="0.25">
      <c r="A103" s="77"/>
      <c r="B103" s="79"/>
      <c r="C103" s="82"/>
      <c r="D103" s="19">
        <v>1</v>
      </c>
      <c r="E103" s="23" t="s">
        <v>19</v>
      </c>
      <c r="F103" s="14"/>
      <c r="G103" s="29">
        <v>0.1</v>
      </c>
      <c r="H103" s="22">
        <f t="shared" si="14"/>
        <v>0.1</v>
      </c>
      <c r="I103" s="85"/>
      <c r="J103" s="87"/>
    </row>
    <row r="104" spans="1:10" s="7" customFormat="1" ht="17.5" x14ac:dyDescent="0.25">
      <c r="A104" s="77"/>
      <c r="B104" s="80"/>
      <c r="C104" s="83"/>
      <c r="D104" s="19">
        <v>1</v>
      </c>
      <c r="E104" s="23" t="s">
        <v>18</v>
      </c>
      <c r="F104" s="14"/>
      <c r="G104" s="29">
        <v>0.5</v>
      </c>
      <c r="H104" s="22">
        <f t="shared" si="14"/>
        <v>0.5</v>
      </c>
      <c r="I104" s="86"/>
      <c r="J104" s="87"/>
    </row>
    <row r="105" spans="1:10" s="7" customFormat="1" ht="17.5" x14ac:dyDescent="0.25">
      <c r="A105" s="77"/>
      <c r="B105" s="88" t="s">
        <v>17</v>
      </c>
      <c r="C105" s="89">
        <v>0.75</v>
      </c>
      <c r="D105" s="20">
        <v>1</v>
      </c>
      <c r="E105" s="6" t="s">
        <v>13</v>
      </c>
      <c r="F105" s="6"/>
      <c r="G105" s="29">
        <v>0.1</v>
      </c>
      <c r="H105" s="22">
        <f>+G105*D105</f>
        <v>0.1</v>
      </c>
      <c r="I105" s="91">
        <f>+(H105+H106+H107+H108+H109+H110+H111)*C105</f>
        <v>0.75</v>
      </c>
      <c r="J105" s="87"/>
    </row>
    <row r="106" spans="1:10" s="7" customFormat="1" ht="17.5" x14ac:dyDescent="0.25">
      <c r="A106" s="77"/>
      <c r="B106" s="88"/>
      <c r="C106" s="90"/>
      <c r="D106" s="20">
        <v>1</v>
      </c>
      <c r="E106" s="24" t="s">
        <v>22</v>
      </c>
      <c r="F106" s="6"/>
      <c r="G106" s="29">
        <v>0.15</v>
      </c>
      <c r="H106" s="22">
        <f t="shared" ref="H106:H112" si="15">+G106*D106</f>
        <v>0.15</v>
      </c>
      <c r="I106" s="91"/>
      <c r="J106" s="87"/>
    </row>
    <row r="107" spans="1:10" s="7" customFormat="1" ht="17.5" x14ac:dyDescent="0.25">
      <c r="A107" s="77"/>
      <c r="B107" s="88"/>
      <c r="C107" s="90"/>
      <c r="D107" s="20">
        <v>1</v>
      </c>
      <c r="E107" s="6" t="s">
        <v>21</v>
      </c>
      <c r="F107" s="6"/>
      <c r="G107" s="29">
        <v>0.1</v>
      </c>
      <c r="H107" s="22">
        <f t="shared" si="15"/>
        <v>0.1</v>
      </c>
      <c r="I107" s="91"/>
      <c r="J107" s="87"/>
    </row>
    <row r="108" spans="1:10" s="7" customFormat="1" ht="17.5" x14ac:dyDescent="0.25">
      <c r="A108" s="77"/>
      <c r="B108" s="88"/>
      <c r="C108" s="90"/>
      <c r="D108" s="20">
        <v>1</v>
      </c>
      <c r="E108" s="6" t="s">
        <v>14</v>
      </c>
      <c r="F108" s="6"/>
      <c r="G108" s="29">
        <v>7.4999999999999997E-2</v>
      </c>
      <c r="H108" s="22">
        <f t="shared" si="15"/>
        <v>7.4999999999999997E-2</v>
      </c>
      <c r="I108" s="91"/>
      <c r="J108" s="87"/>
    </row>
    <row r="109" spans="1:10" s="7" customFormat="1" ht="18" customHeight="1" x14ac:dyDescent="0.25">
      <c r="A109" s="77"/>
      <c r="B109" s="88"/>
      <c r="C109" s="90"/>
      <c r="D109" s="20">
        <v>1</v>
      </c>
      <c r="E109" s="6" t="s">
        <v>11</v>
      </c>
      <c r="F109" s="6"/>
      <c r="G109" s="29">
        <v>7.4999999999999997E-2</v>
      </c>
      <c r="H109" s="22">
        <f t="shared" si="15"/>
        <v>7.4999999999999997E-2</v>
      </c>
      <c r="I109" s="91"/>
      <c r="J109" s="87"/>
    </row>
    <row r="110" spans="1:10" s="7" customFormat="1" ht="17.5" x14ac:dyDescent="0.25">
      <c r="A110" s="77"/>
      <c r="B110" s="88"/>
      <c r="C110" s="90"/>
      <c r="D110" s="20">
        <v>1</v>
      </c>
      <c r="E110" s="24" t="s">
        <v>20</v>
      </c>
      <c r="F110" s="6"/>
      <c r="G110" s="29">
        <v>0.2</v>
      </c>
      <c r="H110" s="22">
        <f t="shared" si="15"/>
        <v>0.2</v>
      </c>
      <c r="I110" s="91"/>
      <c r="J110" s="87"/>
    </row>
    <row r="111" spans="1:10" s="7" customFormat="1" ht="32.25" customHeight="1" x14ac:dyDescent="0.25">
      <c r="A111" s="77"/>
      <c r="B111" s="88"/>
      <c r="C111" s="90"/>
      <c r="D111" s="20">
        <v>1</v>
      </c>
      <c r="E111" s="24" t="s">
        <v>42</v>
      </c>
      <c r="F111" s="6"/>
      <c r="G111" s="29">
        <v>0.3</v>
      </c>
      <c r="H111" s="22">
        <f t="shared" si="15"/>
        <v>0.3</v>
      </c>
      <c r="I111" s="91"/>
      <c r="J111" s="87"/>
    </row>
    <row r="112" spans="1:10" ht="27.75" customHeight="1" x14ac:dyDescent="0.25">
      <c r="A112" s="77"/>
      <c r="B112" s="27" t="s">
        <v>5</v>
      </c>
      <c r="C112" s="29">
        <v>0.05</v>
      </c>
      <c r="D112" s="21">
        <v>1</v>
      </c>
      <c r="E112" s="18" t="s">
        <v>15</v>
      </c>
      <c r="F112" s="18"/>
      <c r="G112" s="29">
        <v>1</v>
      </c>
      <c r="H112" s="22">
        <f t="shared" si="15"/>
        <v>1</v>
      </c>
      <c r="I112" s="26">
        <f>+(H112)*C112</f>
        <v>0.05</v>
      </c>
      <c r="J112" s="87"/>
    </row>
    <row r="115" spans="1:10" s="13" customFormat="1" ht="28" x14ac:dyDescent="0.25">
      <c r="A115" s="16" t="s">
        <v>0</v>
      </c>
      <c r="B115" s="16" t="s">
        <v>6</v>
      </c>
      <c r="C115" s="17" t="s">
        <v>8</v>
      </c>
      <c r="D115" s="28" t="s">
        <v>2</v>
      </c>
      <c r="E115" s="16" t="s">
        <v>12</v>
      </c>
      <c r="F115" s="16" t="s">
        <v>23</v>
      </c>
      <c r="G115" s="17" t="s">
        <v>4</v>
      </c>
      <c r="H115" s="17" t="s">
        <v>3</v>
      </c>
      <c r="I115" s="16" t="s">
        <v>9</v>
      </c>
      <c r="J115" s="16" t="s">
        <v>7</v>
      </c>
    </row>
    <row r="116" spans="1:10" s="7" customFormat="1" ht="18" customHeight="1" x14ac:dyDescent="0.25">
      <c r="A116" s="77" t="s">
        <v>40</v>
      </c>
      <c r="B116" s="78" t="s">
        <v>10</v>
      </c>
      <c r="C116" s="81">
        <v>0.2</v>
      </c>
      <c r="D116" s="19">
        <v>1</v>
      </c>
      <c r="E116" s="23" t="s">
        <v>16</v>
      </c>
      <c r="F116" s="14"/>
      <c r="G116" s="29">
        <v>0.4</v>
      </c>
      <c r="H116" s="22">
        <f t="shared" ref="H116:H118" si="16">+G116*D116</f>
        <v>0.4</v>
      </c>
      <c r="I116" s="84">
        <f>+(H116+H117+H118)*C116</f>
        <v>0.2</v>
      </c>
      <c r="J116" s="87">
        <f>+I116+I119+I126</f>
        <v>1.0375000000000001</v>
      </c>
    </row>
    <row r="117" spans="1:10" s="7" customFormat="1" ht="17.5" x14ac:dyDescent="0.25">
      <c r="A117" s="77"/>
      <c r="B117" s="79"/>
      <c r="C117" s="82"/>
      <c r="D117" s="19">
        <v>1</v>
      </c>
      <c r="E117" s="23" t="s">
        <v>19</v>
      </c>
      <c r="F117" s="14"/>
      <c r="G117" s="29">
        <v>0.3</v>
      </c>
      <c r="H117" s="22">
        <f t="shared" si="16"/>
        <v>0.3</v>
      </c>
      <c r="I117" s="85"/>
      <c r="J117" s="87"/>
    </row>
    <row r="118" spans="1:10" s="7" customFormat="1" ht="17.5" x14ac:dyDescent="0.25">
      <c r="A118" s="77"/>
      <c r="B118" s="80"/>
      <c r="C118" s="83"/>
      <c r="D118" s="19">
        <v>1</v>
      </c>
      <c r="E118" s="23" t="s">
        <v>18</v>
      </c>
      <c r="F118" s="14"/>
      <c r="G118" s="29">
        <v>0.3</v>
      </c>
      <c r="H118" s="22">
        <f t="shared" si="16"/>
        <v>0.3</v>
      </c>
      <c r="I118" s="86"/>
      <c r="J118" s="87"/>
    </row>
    <row r="119" spans="1:10" s="7" customFormat="1" ht="17.5" x14ac:dyDescent="0.25">
      <c r="A119" s="77"/>
      <c r="B119" s="88" t="s">
        <v>17</v>
      </c>
      <c r="C119" s="89">
        <v>0.75</v>
      </c>
      <c r="D119" s="20">
        <v>1</v>
      </c>
      <c r="E119" s="6" t="s">
        <v>13</v>
      </c>
      <c r="F119" s="6"/>
      <c r="G119" s="29">
        <v>0.1</v>
      </c>
      <c r="H119" s="22">
        <f>+G119*D119</f>
        <v>0.1</v>
      </c>
      <c r="I119" s="91">
        <f>+(H119+H120+H121+H122+H123+H124+H125)*C119</f>
        <v>0.78750000000000009</v>
      </c>
      <c r="J119" s="87"/>
    </row>
    <row r="120" spans="1:10" s="7" customFormat="1" ht="17.5" x14ac:dyDescent="0.25">
      <c r="A120" s="77"/>
      <c r="B120" s="88"/>
      <c r="C120" s="90"/>
      <c r="D120" s="20">
        <v>1</v>
      </c>
      <c r="E120" s="24" t="s">
        <v>22</v>
      </c>
      <c r="F120" s="6"/>
      <c r="G120" s="29">
        <v>0.15</v>
      </c>
      <c r="H120" s="22">
        <f t="shared" ref="H120:H126" si="17">+G120*D120</f>
        <v>0.15</v>
      </c>
      <c r="I120" s="91"/>
      <c r="J120" s="87"/>
    </row>
    <row r="121" spans="1:10" s="7" customFormat="1" ht="17.5" x14ac:dyDescent="0.25">
      <c r="A121" s="77"/>
      <c r="B121" s="88"/>
      <c r="C121" s="90"/>
      <c r="D121" s="20">
        <v>1</v>
      </c>
      <c r="E121" s="6" t="s">
        <v>21</v>
      </c>
      <c r="F121" s="6"/>
      <c r="G121" s="29">
        <v>0.15</v>
      </c>
      <c r="H121" s="22">
        <f t="shared" si="17"/>
        <v>0.15</v>
      </c>
      <c r="I121" s="91"/>
      <c r="J121" s="87"/>
    </row>
    <row r="122" spans="1:10" s="7" customFormat="1" ht="17.5" x14ac:dyDescent="0.25">
      <c r="A122" s="77"/>
      <c r="B122" s="88"/>
      <c r="C122" s="90"/>
      <c r="D122" s="20">
        <v>1</v>
      </c>
      <c r="E122" s="6" t="s">
        <v>14</v>
      </c>
      <c r="F122" s="6"/>
      <c r="G122" s="29">
        <v>0.1</v>
      </c>
      <c r="H122" s="22">
        <f t="shared" si="17"/>
        <v>0.1</v>
      </c>
      <c r="I122" s="91"/>
      <c r="J122" s="87"/>
    </row>
    <row r="123" spans="1:10" s="7" customFormat="1" ht="18" customHeight="1" x14ac:dyDescent="0.25">
      <c r="A123" s="77"/>
      <c r="B123" s="88"/>
      <c r="C123" s="90"/>
      <c r="D123" s="20">
        <v>1</v>
      </c>
      <c r="E123" s="6" t="s">
        <v>11</v>
      </c>
      <c r="F123" s="6"/>
      <c r="G123" s="29">
        <v>0.1</v>
      </c>
      <c r="H123" s="22">
        <f t="shared" si="17"/>
        <v>0.1</v>
      </c>
      <c r="I123" s="91"/>
      <c r="J123" s="87"/>
    </row>
    <row r="124" spans="1:10" s="7" customFormat="1" ht="17.5" x14ac:dyDescent="0.25">
      <c r="A124" s="77"/>
      <c r="B124" s="88"/>
      <c r="C124" s="90"/>
      <c r="D124" s="20">
        <v>1</v>
      </c>
      <c r="E124" s="24" t="s">
        <v>20</v>
      </c>
      <c r="F124" s="6"/>
      <c r="G124" s="29">
        <v>0.15</v>
      </c>
      <c r="H124" s="22">
        <f t="shared" si="17"/>
        <v>0.15</v>
      </c>
      <c r="I124" s="91"/>
      <c r="J124" s="87"/>
    </row>
    <row r="125" spans="1:10" s="7" customFormat="1" ht="32.25" customHeight="1" x14ac:dyDescent="0.25">
      <c r="A125" s="77"/>
      <c r="B125" s="88"/>
      <c r="C125" s="90"/>
      <c r="D125" s="20">
        <v>1</v>
      </c>
      <c r="E125" s="24" t="s">
        <v>42</v>
      </c>
      <c r="F125" s="6"/>
      <c r="G125" s="29">
        <v>0.3</v>
      </c>
      <c r="H125" s="22">
        <f t="shared" si="17"/>
        <v>0.3</v>
      </c>
      <c r="I125" s="91"/>
      <c r="J125" s="87"/>
    </row>
    <row r="126" spans="1:10" ht="27.75" customHeight="1" x14ac:dyDescent="0.25">
      <c r="A126" s="77"/>
      <c r="B126" s="27" t="s">
        <v>5</v>
      </c>
      <c r="C126" s="29">
        <v>0.05</v>
      </c>
      <c r="D126" s="21">
        <v>1</v>
      </c>
      <c r="E126" s="18" t="s">
        <v>15</v>
      </c>
      <c r="F126" s="18"/>
      <c r="G126" s="29">
        <v>1</v>
      </c>
      <c r="H126" s="22">
        <f t="shared" si="17"/>
        <v>1</v>
      </c>
      <c r="I126" s="26">
        <f>+(H126)*C126</f>
        <v>0.05</v>
      </c>
      <c r="J126" s="87"/>
    </row>
  </sheetData>
  <mergeCells count="72">
    <mergeCell ref="A4:A14"/>
    <mergeCell ref="B4:B6"/>
    <mergeCell ref="C4:C6"/>
    <mergeCell ref="I4:I6"/>
    <mergeCell ref="J4:J14"/>
    <mergeCell ref="B7:B13"/>
    <mergeCell ref="C7:C13"/>
    <mergeCell ref="I7:I13"/>
    <mergeCell ref="A18:A28"/>
    <mergeCell ref="B18:B20"/>
    <mergeCell ref="C18:C20"/>
    <mergeCell ref="I18:I20"/>
    <mergeCell ref="J18:J28"/>
    <mergeCell ref="B21:B27"/>
    <mergeCell ref="C21:C27"/>
    <mergeCell ref="I21:I27"/>
    <mergeCell ref="A32:A42"/>
    <mergeCell ref="B32:B34"/>
    <mergeCell ref="C32:C34"/>
    <mergeCell ref="I32:I34"/>
    <mergeCell ref="J32:J42"/>
    <mergeCell ref="B35:B41"/>
    <mergeCell ref="C35:C41"/>
    <mergeCell ref="I35:I41"/>
    <mergeCell ref="A46:A56"/>
    <mergeCell ref="B46:B48"/>
    <mergeCell ref="C46:C48"/>
    <mergeCell ref="I46:I48"/>
    <mergeCell ref="J46:J56"/>
    <mergeCell ref="B49:B55"/>
    <mergeCell ref="C49:C55"/>
    <mergeCell ref="I49:I55"/>
    <mergeCell ref="A60:A70"/>
    <mergeCell ref="B60:B62"/>
    <mergeCell ref="C60:C62"/>
    <mergeCell ref="I60:I62"/>
    <mergeCell ref="J60:J70"/>
    <mergeCell ref="B63:B69"/>
    <mergeCell ref="C63:C69"/>
    <mergeCell ref="I63:I69"/>
    <mergeCell ref="A74:A84"/>
    <mergeCell ref="B74:B76"/>
    <mergeCell ref="C74:C76"/>
    <mergeCell ref="I74:I76"/>
    <mergeCell ref="J74:J84"/>
    <mergeCell ref="B77:B83"/>
    <mergeCell ref="C77:C83"/>
    <mergeCell ref="I77:I83"/>
    <mergeCell ref="A88:A98"/>
    <mergeCell ref="B88:B90"/>
    <mergeCell ref="C88:C90"/>
    <mergeCell ref="I88:I90"/>
    <mergeCell ref="J88:J98"/>
    <mergeCell ref="B91:B97"/>
    <mergeCell ref="C91:C97"/>
    <mergeCell ref="I91:I97"/>
    <mergeCell ref="A102:A112"/>
    <mergeCell ref="B102:B104"/>
    <mergeCell ref="C102:C104"/>
    <mergeCell ref="I102:I104"/>
    <mergeCell ref="J102:J112"/>
    <mergeCell ref="B105:B111"/>
    <mergeCell ref="C105:C111"/>
    <mergeCell ref="I105:I111"/>
    <mergeCell ref="A116:A126"/>
    <mergeCell ref="B116:B118"/>
    <mergeCell ref="C116:C118"/>
    <mergeCell ref="I116:I118"/>
    <mergeCell ref="J116:J126"/>
    <mergeCell ref="B119:B125"/>
    <mergeCell ref="C119:C125"/>
    <mergeCell ref="I119:I125"/>
  </mergeCells>
  <pageMargins left="0.7" right="0.7" top="0.75" bottom="0.75" header="0.3" footer="0.3"/>
  <pageSetup paperSize="8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B28"/>
  <sheetViews>
    <sheetView zoomScale="55" zoomScaleNormal="55" workbookViewId="0">
      <selection activeCell="A19" sqref="A19"/>
    </sheetView>
  </sheetViews>
  <sheetFormatPr baseColWidth="10" defaultColWidth="11.453125" defaultRowHeight="14" x14ac:dyDescent="0.25"/>
  <cols>
    <col min="1" max="1" width="7.90625" style="67" customWidth="1"/>
    <col min="2" max="2" width="13.36328125" style="67" customWidth="1"/>
    <col min="3" max="3" width="17.54296875" style="65" customWidth="1"/>
    <col min="4" max="4" width="13.90625" style="65" customWidth="1"/>
    <col min="5" max="5" width="10.453125" style="65" customWidth="1"/>
    <col min="6" max="6" width="13.453125" style="65" customWidth="1"/>
    <col min="7" max="7" width="10.26953125" style="65" customWidth="1"/>
    <col min="8" max="8" width="11.81640625" style="65" customWidth="1"/>
    <col min="9" max="9" width="14.1796875" style="65" customWidth="1"/>
    <col min="10" max="10" width="11.6328125" style="65" customWidth="1"/>
    <col min="11" max="11" width="11.7265625" style="65" customWidth="1"/>
    <col min="12" max="12" width="12.90625" style="65" customWidth="1"/>
    <col min="13" max="13" width="9.54296875" style="32" customWidth="1"/>
    <col min="14" max="15" width="13.453125" style="32" customWidth="1"/>
    <col min="16" max="17" width="15.1796875" style="32" customWidth="1"/>
    <col min="18" max="18" width="9" style="32" customWidth="1"/>
    <col min="19" max="19" width="11.36328125" style="32" customWidth="1"/>
    <col min="20" max="20" width="15.1796875" style="32" customWidth="1"/>
    <col min="21" max="21" width="12.6328125" style="65" customWidth="1"/>
    <col min="22" max="22" width="14.81640625" style="65" customWidth="1"/>
    <col min="23" max="23" width="14.54296875" style="65" customWidth="1"/>
    <col min="24" max="24" width="8.54296875" style="65" customWidth="1"/>
    <col min="25" max="25" width="8" style="65" customWidth="1"/>
    <col min="26" max="26" width="9" style="65" customWidth="1"/>
    <col min="27" max="27" width="13.26953125" style="65" customWidth="1"/>
    <col min="28" max="28" width="14" style="65" customWidth="1"/>
    <col min="29" max="29" width="4.08984375" style="65" customWidth="1"/>
    <col min="30" max="43" width="20.54296875" style="65" customWidth="1"/>
    <col min="44" max="16384" width="11.453125" style="65"/>
  </cols>
  <sheetData>
    <row r="2" spans="1:54" ht="29" customHeight="1" x14ac:dyDescent="0.25">
      <c r="B2" s="129" t="s">
        <v>104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4" spans="1:54" s="64" customFormat="1" x14ac:dyDescent="0.25">
      <c r="A4" s="93" t="s">
        <v>43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5"/>
    </row>
    <row r="5" spans="1:54" s="64" customForma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</row>
    <row r="6" spans="1:54" ht="15" customHeight="1" x14ac:dyDescent="0.25">
      <c r="A6" s="99" t="s">
        <v>1</v>
      </c>
      <c r="B6" s="99" t="s">
        <v>44</v>
      </c>
      <c r="C6" s="99" t="s">
        <v>86</v>
      </c>
      <c r="D6" s="102" t="s">
        <v>46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  <c r="X6" s="102" t="s">
        <v>45</v>
      </c>
      <c r="Y6" s="103"/>
      <c r="Z6" s="104"/>
      <c r="AA6" s="102" t="s">
        <v>47</v>
      </c>
      <c r="AB6" s="104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</row>
    <row r="7" spans="1:54" ht="28.5" customHeight="1" x14ac:dyDescent="0.25">
      <c r="A7" s="100"/>
      <c r="B7" s="100"/>
      <c r="C7" s="100"/>
      <c r="D7" s="117" t="s">
        <v>61</v>
      </c>
      <c r="E7" s="117"/>
      <c r="F7" s="117"/>
      <c r="G7" s="117"/>
      <c r="H7" s="117"/>
      <c r="I7" s="117"/>
      <c r="J7" s="111" t="s">
        <v>94</v>
      </c>
      <c r="K7" s="112"/>
      <c r="L7" s="113"/>
      <c r="M7" s="99" t="s">
        <v>54</v>
      </c>
      <c r="N7" s="99" t="s">
        <v>76</v>
      </c>
      <c r="O7" s="117" t="s">
        <v>77</v>
      </c>
      <c r="P7" s="117"/>
      <c r="Q7" s="117"/>
      <c r="R7" s="117" t="s">
        <v>95</v>
      </c>
      <c r="S7" s="117"/>
      <c r="T7" s="117"/>
      <c r="U7" s="111" t="s">
        <v>98</v>
      </c>
      <c r="V7" s="112"/>
      <c r="W7" s="113"/>
      <c r="X7" s="105"/>
      <c r="Y7" s="106"/>
      <c r="Z7" s="107"/>
      <c r="AA7" s="105"/>
      <c r="AB7" s="107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</row>
    <row r="8" spans="1:54" ht="28.5" customHeight="1" x14ac:dyDescent="0.25">
      <c r="A8" s="100"/>
      <c r="B8" s="100"/>
      <c r="C8" s="100"/>
      <c r="D8" s="117" t="s">
        <v>92</v>
      </c>
      <c r="E8" s="117"/>
      <c r="F8" s="117"/>
      <c r="G8" s="117" t="s">
        <v>93</v>
      </c>
      <c r="H8" s="117"/>
      <c r="I8" s="117"/>
      <c r="J8" s="118"/>
      <c r="K8" s="119"/>
      <c r="L8" s="120"/>
      <c r="M8" s="100"/>
      <c r="N8" s="100"/>
      <c r="O8" s="117"/>
      <c r="P8" s="117"/>
      <c r="Q8" s="117"/>
      <c r="R8" s="117"/>
      <c r="S8" s="117"/>
      <c r="T8" s="117"/>
      <c r="U8" s="114"/>
      <c r="V8" s="115"/>
      <c r="W8" s="116"/>
      <c r="X8" s="108"/>
      <c r="Y8" s="109"/>
      <c r="Z8" s="110"/>
      <c r="AA8" s="108"/>
      <c r="AB8" s="110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8" x14ac:dyDescent="0.25">
      <c r="A9" s="101"/>
      <c r="B9" s="101"/>
      <c r="C9" s="101"/>
      <c r="D9" s="61" t="s">
        <v>90</v>
      </c>
      <c r="E9" s="61" t="s">
        <v>91</v>
      </c>
      <c r="F9" s="61" t="s">
        <v>48</v>
      </c>
      <c r="G9" s="61" t="s">
        <v>74</v>
      </c>
      <c r="H9" s="61" t="s">
        <v>73</v>
      </c>
      <c r="I9" s="61" t="s">
        <v>48</v>
      </c>
      <c r="J9" s="62" t="s">
        <v>74</v>
      </c>
      <c r="K9" s="62" t="s">
        <v>73</v>
      </c>
      <c r="L9" s="61" t="s">
        <v>75</v>
      </c>
      <c r="M9" s="100"/>
      <c r="N9" s="101"/>
      <c r="O9" s="61" t="s">
        <v>78</v>
      </c>
      <c r="P9" s="61" t="s">
        <v>103</v>
      </c>
      <c r="Q9" s="61" t="s">
        <v>75</v>
      </c>
      <c r="R9" s="61" t="s">
        <v>96</v>
      </c>
      <c r="S9" s="61" t="s">
        <v>97</v>
      </c>
      <c r="T9" s="61" t="s">
        <v>75</v>
      </c>
      <c r="U9" s="63" t="s">
        <v>90</v>
      </c>
      <c r="V9" s="63" t="s">
        <v>91</v>
      </c>
      <c r="W9" s="62" t="s">
        <v>48</v>
      </c>
      <c r="X9" s="31" t="s">
        <v>49</v>
      </c>
      <c r="Y9" s="31" t="s">
        <v>50</v>
      </c>
      <c r="Z9" s="31" t="s">
        <v>51</v>
      </c>
      <c r="AA9" s="61" t="s">
        <v>62</v>
      </c>
      <c r="AB9" s="61" t="s">
        <v>63</v>
      </c>
    </row>
    <row r="10" spans="1:54" ht="15" customHeight="1" x14ac:dyDescent="0.25">
      <c r="A10" s="124" t="s">
        <v>32</v>
      </c>
      <c r="B10" s="124" t="s">
        <v>87</v>
      </c>
      <c r="C10" s="57" t="s">
        <v>82</v>
      </c>
      <c r="D10" s="57">
        <v>1</v>
      </c>
      <c r="E10" s="57">
        <v>1</v>
      </c>
      <c r="F10" s="130">
        <f>+(E10+E11+E12+E13+E14+E15+E16+E17)/(D10+D11+D12+D13+D14+D15+D16+D17)</f>
        <v>0.91666666666666663</v>
      </c>
      <c r="G10" s="92">
        <v>10</v>
      </c>
      <c r="H10" s="92">
        <v>8</v>
      </c>
      <c r="I10" s="125">
        <f>+H10/G10</f>
        <v>0.8</v>
      </c>
      <c r="J10" s="92">
        <v>10</v>
      </c>
      <c r="K10" s="92">
        <v>9</v>
      </c>
      <c r="L10" s="125">
        <f>+K10/J10</f>
        <v>0.9</v>
      </c>
      <c r="M10" s="126">
        <v>1</v>
      </c>
      <c r="N10" s="126">
        <v>1</v>
      </c>
      <c r="O10" s="128">
        <v>15</v>
      </c>
      <c r="P10" s="128">
        <v>8</v>
      </c>
      <c r="Q10" s="125">
        <f>+P10/O10</f>
        <v>0.53333333333333333</v>
      </c>
      <c r="R10" s="128">
        <v>15</v>
      </c>
      <c r="S10" s="128">
        <v>15</v>
      </c>
      <c r="T10" s="125">
        <f>+S10/R10</f>
        <v>1</v>
      </c>
      <c r="U10" s="131">
        <v>15</v>
      </c>
      <c r="V10" s="134">
        <v>12</v>
      </c>
      <c r="W10" s="127">
        <f>+(V10+V14+V17)/(U10+U17+U14)</f>
        <v>0.95</v>
      </c>
      <c r="X10" s="122">
        <v>1</v>
      </c>
      <c r="Y10" s="123">
        <v>0.7</v>
      </c>
      <c r="Z10" s="122">
        <v>1</v>
      </c>
      <c r="AA10" s="122">
        <v>1</v>
      </c>
      <c r="AB10" s="123">
        <v>1</v>
      </c>
    </row>
    <row r="11" spans="1:54" ht="15" customHeight="1" x14ac:dyDescent="0.25">
      <c r="A11" s="124"/>
      <c r="B11" s="124"/>
      <c r="C11" s="57" t="s">
        <v>83</v>
      </c>
      <c r="D11" s="57">
        <v>1</v>
      </c>
      <c r="E11" s="57">
        <v>0</v>
      </c>
      <c r="F11" s="130"/>
      <c r="G11" s="92"/>
      <c r="H11" s="92"/>
      <c r="I11" s="125"/>
      <c r="J11" s="92"/>
      <c r="K11" s="92"/>
      <c r="L11" s="125"/>
      <c r="M11" s="126"/>
      <c r="N11" s="126"/>
      <c r="O11" s="128"/>
      <c r="P11" s="128"/>
      <c r="Q11" s="125"/>
      <c r="R11" s="128"/>
      <c r="S11" s="128"/>
      <c r="T11" s="125"/>
      <c r="U11" s="132"/>
      <c r="V11" s="135"/>
      <c r="W11" s="127"/>
      <c r="X11" s="122"/>
      <c r="Y11" s="123"/>
      <c r="Z11" s="122"/>
      <c r="AA11" s="122"/>
      <c r="AB11" s="123"/>
    </row>
    <row r="12" spans="1:54" ht="15" customHeight="1" x14ac:dyDescent="0.25">
      <c r="A12" s="124"/>
      <c r="B12" s="124"/>
      <c r="C12" s="57" t="s">
        <v>84</v>
      </c>
      <c r="D12" s="57">
        <v>1</v>
      </c>
      <c r="E12" s="57">
        <v>1</v>
      </c>
      <c r="F12" s="130"/>
      <c r="G12" s="92"/>
      <c r="H12" s="92"/>
      <c r="I12" s="125"/>
      <c r="J12" s="92"/>
      <c r="K12" s="92"/>
      <c r="L12" s="125"/>
      <c r="M12" s="126"/>
      <c r="N12" s="126"/>
      <c r="O12" s="128"/>
      <c r="P12" s="128"/>
      <c r="Q12" s="125"/>
      <c r="R12" s="128"/>
      <c r="S12" s="128"/>
      <c r="T12" s="125"/>
      <c r="U12" s="132"/>
      <c r="V12" s="135"/>
      <c r="W12" s="127"/>
      <c r="X12" s="122"/>
      <c r="Y12" s="123"/>
      <c r="Z12" s="122"/>
      <c r="AA12" s="122"/>
      <c r="AB12" s="123"/>
    </row>
    <row r="13" spans="1:54" ht="15" customHeight="1" x14ac:dyDescent="0.25">
      <c r="A13" s="124"/>
      <c r="B13" s="124"/>
      <c r="C13" s="57" t="s">
        <v>85</v>
      </c>
      <c r="D13" s="57">
        <v>2</v>
      </c>
      <c r="E13" s="57">
        <v>2</v>
      </c>
      <c r="F13" s="130"/>
      <c r="G13" s="92"/>
      <c r="H13" s="92"/>
      <c r="I13" s="125"/>
      <c r="J13" s="92"/>
      <c r="K13" s="92"/>
      <c r="L13" s="125"/>
      <c r="M13" s="126"/>
      <c r="N13" s="126"/>
      <c r="O13" s="128"/>
      <c r="P13" s="128"/>
      <c r="Q13" s="125"/>
      <c r="R13" s="128"/>
      <c r="S13" s="128"/>
      <c r="T13" s="125"/>
      <c r="U13" s="133"/>
      <c r="V13" s="136"/>
      <c r="W13" s="127"/>
      <c r="X13" s="122"/>
      <c r="Y13" s="123"/>
      <c r="Z13" s="122"/>
      <c r="AA13" s="122"/>
      <c r="AB13" s="123"/>
    </row>
    <row r="14" spans="1:54" ht="15" customHeight="1" x14ac:dyDescent="0.25">
      <c r="A14" s="124"/>
      <c r="B14" s="124" t="s">
        <v>58</v>
      </c>
      <c r="C14" s="57" t="s">
        <v>88</v>
      </c>
      <c r="D14" s="57">
        <v>1</v>
      </c>
      <c r="E14" s="57">
        <v>1</v>
      </c>
      <c r="F14" s="130"/>
      <c r="G14" s="92"/>
      <c r="H14" s="92"/>
      <c r="I14" s="125"/>
      <c r="J14" s="92"/>
      <c r="K14" s="92"/>
      <c r="L14" s="125"/>
      <c r="M14" s="126"/>
      <c r="N14" s="126"/>
      <c r="O14" s="128"/>
      <c r="P14" s="128"/>
      <c r="Q14" s="125"/>
      <c r="R14" s="128"/>
      <c r="S14" s="128"/>
      <c r="T14" s="125"/>
      <c r="U14" s="131">
        <v>120</v>
      </c>
      <c r="V14" s="134">
        <v>115</v>
      </c>
      <c r="W14" s="127"/>
      <c r="X14" s="122"/>
      <c r="Y14" s="123"/>
      <c r="Z14" s="122"/>
      <c r="AA14" s="122"/>
      <c r="AB14" s="123"/>
    </row>
    <row r="15" spans="1:54" ht="15" customHeight="1" x14ac:dyDescent="0.25">
      <c r="A15" s="124"/>
      <c r="B15" s="124"/>
      <c r="C15" s="57" t="s">
        <v>85</v>
      </c>
      <c r="D15" s="57">
        <v>2</v>
      </c>
      <c r="E15" s="57">
        <v>2</v>
      </c>
      <c r="F15" s="130"/>
      <c r="G15" s="92"/>
      <c r="H15" s="92"/>
      <c r="I15" s="125"/>
      <c r="J15" s="92"/>
      <c r="K15" s="92"/>
      <c r="L15" s="125"/>
      <c r="M15" s="126"/>
      <c r="N15" s="126"/>
      <c r="O15" s="128"/>
      <c r="P15" s="128"/>
      <c r="Q15" s="125"/>
      <c r="R15" s="128"/>
      <c r="S15" s="128"/>
      <c r="T15" s="125"/>
      <c r="U15" s="132"/>
      <c r="V15" s="135"/>
      <c r="W15" s="127"/>
      <c r="X15" s="122"/>
      <c r="Y15" s="123"/>
      <c r="Z15" s="122"/>
      <c r="AA15" s="122"/>
      <c r="AB15" s="123"/>
    </row>
    <row r="16" spans="1:54" ht="15" customHeight="1" x14ac:dyDescent="0.25">
      <c r="A16" s="124"/>
      <c r="B16" s="124"/>
      <c r="C16" s="57" t="s">
        <v>89</v>
      </c>
      <c r="D16" s="57">
        <v>2</v>
      </c>
      <c r="E16" s="57">
        <v>2</v>
      </c>
      <c r="F16" s="130"/>
      <c r="G16" s="92"/>
      <c r="H16" s="92"/>
      <c r="I16" s="125"/>
      <c r="J16" s="92"/>
      <c r="K16" s="92"/>
      <c r="L16" s="125"/>
      <c r="M16" s="126"/>
      <c r="N16" s="126"/>
      <c r="O16" s="128"/>
      <c r="P16" s="128"/>
      <c r="Q16" s="125"/>
      <c r="R16" s="128"/>
      <c r="S16" s="128"/>
      <c r="T16" s="125"/>
      <c r="U16" s="133"/>
      <c r="V16" s="136"/>
      <c r="W16" s="127"/>
      <c r="X16" s="122"/>
      <c r="Y16" s="123"/>
      <c r="Z16" s="122"/>
      <c r="AA16" s="122"/>
      <c r="AB16" s="123"/>
    </row>
    <row r="17" spans="1:30" ht="14.25" customHeight="1" x14ac:dyDescent="0.25">
      <c r="A17" s="124"/>
      <c r="B17" s="60" t="s">
        <v>59</v>
      </c>
      <c r="C17" s="57" t="s">
        <v>85</v>
      </c>
      <c r="D17" s="57">
        <v>2</v>
      </c>
      <c r="E17" s="57">
        <v>2</v>
      </c>
      <c r="F17" s="130"/>
      <c r="G17" s="92"/>
      <c r="H17" s="92"/>
      <c r="I17" s="125"/>
      <c r="J17" s="92"/>
      <c r="K17" s="92"/>
      <c r="L17" s="125"/>
      <c r="M17" s="126"/>
      <c r="N17" s="126"/>
      <c r="O17" s="128"/>
      <c r="P17" s="128"/>
      <c r="Q17" s="125"/>
      <c r="R17" s="128"/>
      <c r="S17" s="128"/>
      <c r="T17" s="125"/>
      <c r="U17" s="58">
        <v>25</v>
      </c>
      <c r="V17" s="59">
        <v>25</v>
      </c>
      <c r="W17" s="127"/>
      <c r="X17" s="122"/>
      <c r="Y17" s="123"/>
      <c r="Z17" s="122"/>
      <c r="AA17" s="122"/>
      <c r="AB17" s="123"/>
    </row>
    <row r="19" spans="1:30" ht="100.5" customHeight="1" x14ac:dyDescent="0.25"/>
    <row r="20" spans="1:30" ht="100.5" customHeight="1" x14ac:dyDescent="0.25">
      <c r="G20" s="68"/>
    </row>
    <row r="21" spans="1:30" ht="100.5" customHeight="1" x14ac:dyDescent="0.25"/>
    <row r="22" spans="1:30" ht="100.5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</row>
    <row r="23" spans="1:30" ht="100.5" customHeight="1" x14ac:dyDescent="0.2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</row>
    <row r="24" spans="1:30" ht="100.5" customHeight="1" x14ac:dyDescent="0.25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</row>
    <row r="25" spans="1:30" ht="100.5" customHeight="1" x14ac:dyDescent="0.25">
      <c r="A25" s="65"/>
      <c r="B25" s="65"/>
      <c r="L25" s="32"/>
    </row>
    <row r="26" spans="1:30" ht="100.5" customHeight="1" x14ac:dyDescent="0.25">
      <c r="A26" s="65"/>
      <c r="B26" s="65"/>
      <c r="L26" s="32"/>
    </row>
    <row r="27" spans="1:30" ht="74" customHeight="1" x14ac:dyDescent="0.25"/>
    <row r="28" spans="1:30" ht="74" customHeight="1" x14ac:dyDescent="0.25"/>
  </sheetData>
  <mergeCells count="47">
    <mergeCell ref="B2:AB2"/>
    <mergeCell ref="B10:B13"/>
    <mergeCell ref="B14:B16"/>
    <mergeCell ref="D6:W6"/>
    <mergeCell ref="D7:I7"/>
    <mergeCell ref="D8:F8"/>
    <mergeCell ref="F10:F17"/>
    <mergeCell ref="R7:T8"/>
    <mergeCell ref="R10:R17"/>
    <mergeCell ref="S10:S17"/>
    <mergeCell ref="U10:U13"/>
    <mergeCell ref="V10:V13"/>
    <mergeCell ref="V14:V16"/>
    <mergeCell ref="U14:U16"/>
    <mergeCell ref="O10:O17"/>
    <mergeCell ref="AA10:AA17"/>
    <mergeCell ref="AD6:BB7"/>
    <mergeCell ref="A22:AD24"/>
    <mergeCell ref="X10:X17"/>
    <mergeCell ref="Y10:Y17"/>
    <mergeCell ref="Z10:Z17"/>
    <mergeCell ref="A10:A17"/>
    <mergeCell ref="I10:I17"/>
    <mergeCell ref="L10:L17"/>
    <mergeCell ref="M10:M17"/>
    <mergeCell ref="T10:T17"/>
    <mergeCell ref="W10:W17"/>
    <mergeCell ref="AB10:AB17"/>
    <mergeCell ref="H10:H17"/>
    <mergeCell ref="P10:P17"/>
    <mergeCell ref="Q10:Q17"/>
    <mergeCell ref="N10:N17"/>
    <mergeCell ref="G10:G17"/>
    <mergeCell ref="J10:J17"/>
    <mergeCell ref="K10:K17"/>
    <mergeCell ref="A4:AB5"/>
    <mergeCell ref="A6:A9"/>
    <mergeCell ref="C6:C9"/>
    <mergeCell ref="X6:Z8"/>
    <mergeCell ref="AA6:AB8"/>
    <mergeCell ref="M7:M9"/>
    <mergeCell ref="B6:B9"/>
    <mergeCell ref="U7:W8"/>
    <mergeCell ref="G8:I8"/>
    <mergeCell ref="J7:L8"/>
    <mergeCell ref="N7:N9"/>
    <mergeCell ref="O7:Q8"/>
  </mergeCells>
  <pageMargins left="0.19685039370078741" right="0.19685039370078741" top="0.19685039370078741" bottom="0.19685039370078741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L28"/>
  <sheetViews>
    <sheetView showGridLines="0" zoomScale="85" zoomScaleNormal="85" workbookViewId="0">
      <selection activeCell="D13" sqref="D13:D15"/>
    </sheetView>
  </sheetViews>
  <sheetFormatPr baseColWidth="10" defaultColWidth="11.453125" defaultRowHeight="15.5" x14ac:dyDescent="0.25"/>
  <cols>
    <col min="1" max="1" width="11.453125" style="8"/>
    <col min="2" max="2" width="2.81640625" style="8" customWidth="1"/>
    <col min="3" max="3" width="7.08984375" style="9" customWidth="1"/>
    <col min="4" max="4" width="17.08984375" style="11" customWidth="1"/>
    <col min="5" max="5" width="11.54296875" style="8" customWidth="1"/>
    <col min="6" max="6" width="15" style="12" customWidth="1"/>
    <col min="7" max="7" width="51.1796875" style="8" customWidth="1"/>
    <col min="8" max="9" width="14.1796875" style="10" customWidth="1"/>
    <col min="10" max="10" width="12.7265625" style="10" customWidth="1"/>
    <col min="11" max="11" width="9.1796875" style="10" customWidth="1"/>
    <col min="12" max="12" width="10.26953125" style="8" customWidth="1"/>
    <col min="13" max="13" width="2.36328125" style="8" customWidth="1"/>
    <col min="14" max="16384" width="11.453125" style="8"/>
  </cols>
  <sheetData>
    <row r="2" spans="3:12" s="73" customFormat="1" ht="24" customHeight="1" x14ac:dyDescent="0.25">
      <c r="C2" s="139" t="s">
        <v>105</v>
      </c>
      <c r="D2" s="139"/>
      <c r="E2" s="139"/>
      <c r="F2" s="139"/>
      <c r="G2" s="139"/>
      <c r="H2" s="139"/>
      <c r="I2" s="139"/>
      <c r="J2" s="139"/>
      <c r="K2" s="139"/>
      <c r="L2" s="139"/>
    </row>
    <row r="3" spans="3:12" s="3" customFormat="1" ht="8.5" customHeight="1" x14ac:dyDescent="0.25">
      <c r="C3" s="1"/>
      <c r="F3" s="5"/>
      <c r="G3" s="4"/>
      <c r="H3" s="2"/>
      <c r="I3" s="2"/>
      <c r="J3" s="2"/>
      <c r="K3" s="2"/>
    </row>
    <row r="4" spans="3:12" s="13" customFormat="1" ht="30.5" customHeight="1" x14ac:dyDescent="0.25">
      <c r="C4" s="69" t="s">
        <v>71</v>
      </c>
      <c r="D4" s="69" t="s">
        <v>69</v>
      </c>
      <c r="E4" s="69" t="s">
        <v>8</v>
      </c>
      <c r="F4" s="69" t="s">
        <v>72</v>
      </c>
      <c r="G4" s="69" t="s">
        <v>70</v>
      </c>
      <c r="H4" s="69" t="s">
        <v>66</v>
      </c>
      <c r="I4" s="69" t="s">
        <v>67</v>
      </c>
      <c r="J4" s="69" t="s">
        <v>68</v>
      </c>
      <c r="K4" s="69" t="s">
        <v>79</v>
      </c>
      <c r="L4" s="69" t="s">
        <v>80</v>
      </c>
    </row>
    <row r="5" spans="3:12" s="13" customFormat="1" ht="18" customHeight="1" x14ac:dyDescent="0.25">
      <c r="C5" s="143" t="s">
        <v>32</v>
      </c>
      <c r="D5" s="144" t="s">
        <v>110</v>
      </c>
      <c r="E5" s="145">
        <v>0.5</v>
      </c>
      <c r="F5" s="56">
        <f>+'An 1_Seguimiento y control'!F10</f>
        <v>0.91666666666666663</v>
      </c>
      <c r="G5" s="55" t="s">
        <v>92</v>
      </c>
      <c r="H5" s="140">
        <v>0.5</v>
      </c>
      <c r="I5" s="74">
        <v>0.2</v>
      </c>
      <c r="J5" s="75">
        <f>+H5*F5*I5</f>
        <v>9.1666666666666674E-2</v>
      </c>
      <c r="K5" s="142">
        <f>+(J5+J6+J7+J8+J9+J10+J11+J12)*E5</f>
        <v>0.41458333333333336</v>
      </c>
      <c r="L5" s="146">
        <f>+K13+K5+K16</f>
        <v>0.90783333333333338</v>
      </c>
    </row>
    <row r="6" spans="3:12" s="13" customFormat="1" ht="17.5" x14ac:dyDescent="0.25">
      <c r="C6" s="143"/>
      <c r="D6" s="144"/>
      <c r="E6" s="145"/>
      <c r="F6" s="56">
        <f>+'An 1_Seguimiento y control'!I10</f>
        <v>0.8</v>
      </c>
      <c r="G6" s="55" t="s">
        <v>93</v>
      </c>
      <c r="H6" s="141"/>
      <c r="I6" s="74">
        <v>0.8</v>
      </c>
      <c r="J6" s="75">
        <f>+H5*F6*I6</f>
        <v>0.32000000000000006</v>
      </c>
      <c r="K6" s="142"/>
      <c r="L6" s="146"/>
    </row>
    <row r="7" spans="3:12" s="13" customFormat="1" ht="17.5" x14ac:dyDescent="0.25">
      <c r="C7" s="143"/>
      <c r="D7" s="144"/>
      <c r="E7" s="145"/>
      <c r="F7" s="56">
        <f>+'An 1_Seguimiento y control'!L10</f>
        <v>0.9</v>
      </c>
      <c r="G7" s="4" t="s">
        <v>94</v>
      </c>
      <c r="H7" s="137">
        <v>0.1</v>
      </c>
      <c r="I7" s="138"/>
      <c r="J7" s="75">
        <f t="shared" ref="J7:J17" si="0">+H7*F7</f>
        <v>9.0000000000000011E-2</v>
      </c>
      <c r="K7" s="142"/>
      <c r="L7" s="146"/>
    </row>
    <row r="8" spans="3:12" s="13" customFormat="1" ht="17.5" x14ac:dyDescent="0.25">
      <c r="C8" s="143"/>
      <c r="D8" s="144"/>
      <c r="E8" s="145"/>
      <c r="F8" s="56">
        <f>+'An 1_Seguimiento y control'!M10</f>
        <v>1</v>
      </c>
      <c r="G8" s="55" t="s">
        <v>54</v>
      </c>
      <c r="H8" s="137">
        <v>0.05</v>
      </c>
      <c r="I8" s="138"/>
      <c r="J8" s="75">
        <f t="shared" si="0"/>
        <v>0.05</v>
      </c>
      <c r="K8" s="142"/>
      <c r="L8" s="146"/>
    </row>
    <row r="9" spans="3:12" s="13" customFormat="1" ht="17.5" x14ac:dyDescent="0.25">
      <c r="C9" s="143"/>
      <c r="D9" s="144"/>
      <c r="E9" s="145"/>
      <c r="F9" s="56">
        <f>+'An 1_Seguimiento y control'!N10</f>
        <v>1</v>
      </c>
      <c r="G9" s="55" t="s">
        <v>76</v>
      </c>
      <c r="H9" s="137">
        <v>0.05</v>
      </c>
      <c r="I9" s="138"/>
      <c r="J9" s="75">
        <f t="shared" si="0"/>
        <v>0.05</v>
      </c>
      <c r="K9" s="142"/>
      <c r="L9" s="146"/>
    </row>
    <row r="10" spans="3:12" s="13" customFormat="1" ht="17.5" x14ac:dyDescent="0.25">
      <c r="C10" s="143"/>
      <c r="D10" s="144"/>
      <c r="E10" s="145"/>
      <c r="F10" s="56">
        <f>+'An 1_Seguimiento y control'!Q10</f>
        <v>0.53333333333333333</v>
      </c>
      <c r="G10" s="55" t="s">
        <v>65</v>
      </c>
      <c r="H10" s="137">
        <v>0.15</v>
      </c>
      <c r="I10" s="138"/>
      <c r="J10" s="75">
        <f t="shared" si="0"/>
        <v>0.08</v>
      </c>
      <c r="K10" s="142"/>
      <c r="L10" s="146"/>
    </row>
    <row r="11" spans="3:12" s="13" customFormat="1" ht="17.5" x14ac:dyDescent="0.25">
      <c r="C11" s="143"/>
      <c r="D11" s="144"/>
      <c r="E11" s="145"/>
      <c r="F11" s="56">
        <f>+'An 1_Seguimiento y control'!T10</f>
        <v>1</v>
      </c>
      <c r="G11" s="55" t="s">
        <v>95</v>
      </c>
      <c r="H11" s="137">
        <v>0.1</v>
      </c>
      <c r="I11" s="138"/>
      <c r="J11" s="75">
        <f t="shared" si="0"/>
        <v>0.1</v>
      </c>
      <c r="K11" s="142"/>
      <c r="L11" s="146"/>
    </row>
    <row r="12" spans="3:12" s="13" customFormat="1" ht="17.5" x14ac:dyDescent="0.25">
      <c r="C12" s="143"/>
      <c r="D12" s="144"/>
      <c r="E12" s="145"/>
      <c r="F12" s="56">
        <f>+'An 1_Seguimiento y control'!W10</f>
        <v>0.95</v>
      </c>
      <c r="G12" s="55" t="s">
        <v>55</v>
      </c>
      <c r="H12" s="137">
        <v>0.05</v>
      </c>
      <c r="I12" s="138"/>
      <c r="J12" s="75">
        <f t="shared" si="0"/>
        <v>4.7500000000000001E-2</v>
      </c>
      <c r="K12" s="142"/>
      <c r="L12" s="146"/>
    </row>
    <row r="13" spans="3:12" s="7" customFormat="1" ht="18" customHeight="1" x14ac:dyDescent="0.25">
      <c r="C13" s="143"/>
      <c r="D13" s="147" t="s">
        <v>111</v>
      </c>
      <c r="E13" s="148">
        <v>0.45</v>
      </c>
      <c r="F13" s="33">
        <f>+'An 1_Seguimiento y control'!X10</f>
        <v>1</v>
      </c>
      <c r="G13" s="54" t="s">
        <v>16</v>
      </c>
      <c r="H13" s="137">
        <v>0.85</v>
      </c>
      <c r="I13" s="138"/>
      <c r="J13" s="75">
        <f t="shared" si="0"/>
        <v>0.85</v>
      </c>
      <c r="K13" s="142">
        <f>+(J13+J14+J15)*E13</f>
        <v>0.44324999999999998</v>
      </c>
      <c r="L13" s="146"/>
    </row>
    <row r="14" spans="3:12" s="7" customFormat="1" ht="17.5" x14ac:dyDescent="0.25">
      <c r="C14" s="143"/>
      <c r="D14" s="147"/>
      <c r="E14" s="148"/>
      <c r="F14" s="33">
        <f>+'An 1_Seguimiento y control'!Y10</f>
        <v>0.7</v>
      </c>
      <c r="G14" s="54" t="s">
        <v>19</v>
      </c>
      <c r="H14" s="137">
        <v>0.05</v>
      </c>
      <c r="I14" s="138"/>
      <c r="J14" s="75">
        <f t="shared" si="0"/>
        <v>3.4999999999999996E-2</v>
      </c>
      <c r="K14" s="142"/>
      <c r="L14" s="146"/>
    </row>
    <row r="15" spans="3:12" s="7" customFormat="1" ht="17.5" x14ac:dyDescent="0.25">
      <c r="C15" s="143"/>
      <c r="D15" s="147"/>
      <c r="E15" s="148"/>
      <c r="F15" s="33">
        <f>+'An 1_Seguimiento y control'!Z10</f>
        <v>1</v>
      </c>
      <c r="G15" s="54" t="s">
        <v>18</v>
      </c>
      <c r="H15" s="137">
        <v>0.1</v>
      </c>
      <c r="I15" s="138"/>
      <c r="J15" s="75">
        <f t="shared" si="0"/>
        <v>0.1</v>
      </c>
      <c r="K15" s="142"/>
      <c r="L15" s="146"/>
    </row>
    <row r="16" spans="3:12" ht="38" customHeight="1" x14ac:dyDescent="0.25">
      <c r="C16" s="143"/>
      <c r="D16" s="147" t="s">
        <v>112</v>
      </c>
      <c r="E16" s="148">
        <v>0.05</v>
      </c>
      <c r="F16" s="33">
        <f>+'An 1_Seguimiento y control'!AA10</f>
        <v>1</v>
      </c>
      <c r="G16" s="54" t="s">
        <v>56</v>
      </c>
      <c r="H16" s="137">
        <v>0.5</v>
      </c>
      <c r="I16" s="138"/>
      <c r="J16" s="75">
        <f t="shared" si="0"/>
        <v>0.5</v>
      </c>
      <c r="K16" s="142">
        <f>+(J16+J17)*E16</f>
        <v>0.05</v>
      </c>
      <c r="L16" s="146"/>
    </row>
    <row r="17" spans="3:12" ht="38" customHeight="1" x14ac:dyDescent="0.25">
      <c r="C17" s="143"/>
      <c r="D17" s="147"/>
      <c r="E17" s="148"/>
      <c r="F17" s="33">
        <f>+'An 1_Seguimiento y control'!AB10</f>
        <v>1</v>
      </c>
      <c r="G17" s="54" t="s">
        <v>57</v>
      </c>
      <c r="H17" s="137">
        <v>0.5</v>
      </c>
      <c r="I17" s="138"/>
      <c r="J17" s="75">
        <f t="shared" si="0"/>
        <v>0.5</v>
      </c>
      <c r="K17" s="142"/>
      <c r="L17" s="146"/>
    </row>
    <row r="18" spans="3:12" x14ac:dyDescent="0.25">
      <c r="C18" s="51"/>
      <c r="D18" s="52"/>
      <c r="E18" s="50"/>
      <c r="F18" s="53"/>
      <c r="G18" s="50"/>
      <c r="H18" s="49"/>
      <c r="I18" s="49"/>
      <c r="J18" s="49"/>
      <c r="K18" s="49"/>
      <c r="L18" s="50"/>
    </row>
    <row r="19" spans="3:12" ht="43" customHeight="1" x14ac:dyDescent="0.25">
      <c r="C19" s="51"/>
      <c r="D19" s="52"/>
      <c r="E19" s="50"/>
      <c r="F19" s="53"/>
      <c r="G19" s="50"/>
      <c r="H19" s="49"/>
      <c r="I19" s="49"/>
      <c r="J19" s="49"/>
      <c r="K19" s="49"/>
      <c r="L19" s="50"/>
    </row>
    <row r="20" spans="3:12" ht="43" customHeight="1" x14ac:dyDescent="0.25"/>
    <row r="21" spans="3:12" ht="43" customHeight="1" x14ac:dyDescent="0.25"/>
    <row r="22" spans="3:12" ht="43" customHeight="1" x14ac:dyDescent="0.25"/>
    <row r="23" spans="3:12" ht="43" customHeight="1" x14ac:dyDescent="0.25"/>
    <row r="24" spans="3:12" ht="43" customHeight="1" x14ac:dyDescent="0.25"/>
    <row r="25" spans="3:12" ht="43" customHeight="1" x14ac:dyDescent="0.25"/>
    <row r="26" spans="3:12" ht="43" customHeight="1" x14ac:dyDescent="0.25"/>
    <row r="27" spans="3:12" ht="43" customHeight="1" x14ac:dyDescent="0.25"/>
    <row r="28" spans="3:12" ht="43" customHeight="1" x14ac:dyDescent="0.25"/>
  </sheetData>
  <mergeCells count="24">
    <mergeCell ref="C2:L2"/>
    <mergeCell ref="H15:I15"/>
    <mergeCell ref="H16:I16"/>
    <mergeCell ref="H5:H6"/>
    <mergeCell ref="K5:K12"/>
    <mergeCell ref="C5:C17"/>
    <mergeCell ref="D5:D12"/>
    <mergeCell ref="E5:E12"/>
    <mergeCell ref="L5:L17"/>
    <mergeCell ref="D13:D15"/>
    <mergeCell ref="E13:E15"/>
    <mergeCell ref="K13:K15"/>
    <mergeCell ref="D16:D17"/>
    <mergeCell ref="E16:E17"/>
    <mergeCell ref="K16:K17"/>
    <mergeCell ref="H17:I17"/>
    <mergeCell ref="H12:I12"/>
    <mergeCell ref="H13:I13"/>
    <mergeCell ref="H14:I14"/>
    <mergeCell ref="H7:I7"/>
    <mergeCell ref="H8:I8"/>
    <mergeCell ref="H9:I9"/>
    <mergeCell ref="H10:I10"/>
    <mergeCell ref="H11:I11"/>
  </mergeCells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Y31"/>
  <sheetViews>
    <sheetView showGridLines="0" tabSelected="1" zoomScale="115" zoomScaleNormal="115" workbookViewId="0">
      <selection activeCell="E6" sqref="E6"/>
    </sheetView>
  </sheetViews>
  <sheetFormatPr baseColWidth="10" defaultColWidth="11.453125" defaultRowHeight="12.5" x14ac:dyDescent="0.25"/>
  <cols>
    <col min="1" max="1" width="7.54296875" style="35" customWidth="1"/>
    <col min="2" max="2" width="2.81640625" style="35" customWidth="1"/>
    <col min="3" max="3" width="16.08984375" style="35" customWidth="1"/>
    <col min="4" max="4" width="10.26953125" style="35" customWidth="1"/>
    <col min="5" max="5" width="6.26953125" style="35" bestFit="1" customWidth="1"/>
    <col min="6" max="6" width="8.7265625" style="35" customWidth="1"/>
    <col min="7" max="7" width="6.54296875" style="35" bestFit="1" customWidth="1"/>
    <col min="8" max="9" width="6" style="35" bestFit="1" customWidth="1"/>
    <col min="10" max="11" width="6" style="35" customWidth="1"/>
    <col min="12" max="12" width="6.7265625" style="35" customWidth="1"/>
    <col min="13" max="16" width="5.81640625" style="35" bestFit="1" customWidth="1"/>
    <col min="17" max="17" width="8.7265625" style="35" bestFit="1" customWidth="1"/>
    <col min="18" max="18" width="7.453125" style="35" customWidth="1"/>
    <col min="19" max="19" width="1.90625" style="35" customWidth="1"/>
    <col min="20" max="16384" width="11.453125" style="35"/>
  </cols>
  <sheetData>
    <row r="2" spans="1:22" s="73" customFormat="1" ht="24" customHeight="1" x14ac:dyDescent="0.25">
      <c r="A2" s="76"/>
      <c r="B2" s="76"/>
      <c r="C2" s="152" t="s">
        <v>106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4" spans="1:22" ht="15.5" customHeight="1" x14ac:dyDescent="0.25">
      <c r="C4" s="34"/>
      <c r="D4" s="149" t="s">
        <v>64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6" spans="1:22" ht="25.5" customHeight="1" x14ac:dyDescent="0.25">
      <c r="C6" s="36" t="s">
        <v>81</v>
      </c>
      <c r="D6" s="36" t="s">
        <v>100</v>
      </c>
      <c r="E6" s="37" t="s">
        <v>113</v>
      </c>
      <c r="F6" s="37" t="s">
        <v>107</v>
      </c>
      <c r="G6" s="37" t="s">
        <v>108</v>
      </c>
      <c r="H6" s="37" t="s">
        <v>109</v>
      </c>
      <c r="I6" s="37" t="s">
        <v>24</v>
      </c>
      <c r="J6" s="37" t="s">
        <v>25</v>
      </c>
      <c r="K6" s="37" t="s">
        <v>26</v>
      </c>
      <c r="L6" s="37" t="s">
        <v>27</v>
      </c>
      <c r="M6" s="37" t="s">
        <v>31</v>
      </c>
      <c r="N6" s="37" t="s">
        <v>28</v>
      </c>
      <c r="O6" s="37" t="s">
        <v>29</v>
      </c>
      <c r="P6" s="37" t="s">
        <v>30</v>
      </c>
      <c r="Q6" s="36" t="s">
        <v>101</v>
      </c>
      <c r="R6" s="36" t="s">
        <v>102</v>
      </c>
    </row>
    <row r="7" spans="1:22" ht="13" x14ac:dyDescent="0.25">
      <c r="C7" s="38" t="s">
        <v>32</v>
      </c>
      <c r="D7" s="39">
        <v>0.12</v>
      </c>
      <c r="E7" s="40">
        <f>+'An 2_Resultado área'!L5</f>
        <v>0.90783333333333338</v>
      </c>
      <c r="F7" s="40">
        <v>1</v>
      </c>
      <c r="G7" s="40">
        <v>1</v>
      </c>
      <c r="H7" s="40">
        <v>1</v>
      </c>
      <c r="I7" s="40">
        <v>1</v>
      </c>
      <c r="J7" s="40">
        <v>1</v>
      </c>
      <c r="K7" s="40">
        <v>1</v>
      </c>
      <c r="L7" s="40">
        <v>1</v>
      </c>
      <c r="M7" s="40">
        <v>1</v>
      </c>
      <c r="N7" s="40">
        <v>1</v>
      </c>
      <c r="O7" s="40">
        <v>1</v>
      </c>
      <c r="P7" s="40">
        <v>1</v>
      </c>
      <c r="Q7" s="39">
        <f>AVERAGE(E7:P7)</f>
        <v>0.99231944444444442</v>
      </c>
      <c r="R7" s="39">
        <v>0.88</v>
      </c>
      <c r="S7" s="41"/>
      <c r="T7" s="41"/>
      <c r="U7" s="41"/>
      <c r="V7" s="41"/>
    </row>
    <row r="8" spans="1:22" ht="13" x14ac:dyDescent="0.25">
      <c r="C8" s="38" t="s">
        <v>33</v>
      </c>
      <c r="D8" s="39">
        <v>0.15</v>
      </c>
      <c r="E8" s="40">
        <v>1</v>
      </c>
      <c r="F8" s="40">
        <v>1</v>
      </c>
      <c r="G8" s="40">
        <v>1</v>
      </c>
      <c r="H8" s="40">
        <v>1</v>
      </c>
      <c r="I8" s="40">
        <v>1</v>
      </c>
      <c r="J8" s="40">
        <v>1</v>
      </c>
      <c r="K8" s="40">
        <v>1</v>
      </c>
      <c r="L8" s="40">
        <v>1</v>
      </c>
      <c r="M8" s="40">
        <v>1</v>
      </c>
      <c r="N8" s="40">
        <v>1</v>
      </c>
      <c r="O8" s="40">
        <v>1</v>
      </c>
      <c r="P8" s="40">
        <v>1</v>
      </c>
      <c r="Q8" s="39">
        <f t="shared" ref="Q8:Q15" si="0">AVERAGE(E8:P8)</f>
        <v>1</v>
      </c>
      <c r="R8" s="39">
        <v>0.88</v>
      </c>
      <c r="S8" s="41"/>
      <c r="T8" s="41"/>
      <c r="U8" s="41"/>
      <c r="V8" s="41"/>
    </row>
    <row r="9" spans="1:22" ht="13" x14ac:dyDescent="0.25">
      <c r="C9" s="38" t="s">
        <v>34</v>
      </c>
      <c r="D9" s="39">
        <v>0.05</v>
      </c>
      <c r="E9" s="40">
        <v>1</v>
      </c>
      <c r="F9" s="40">
        <v>1</v>
      </c>
      <c r="G9" s="40">
        <v>1</v>
      </c>
      <c r="H9" s="40">
        <v>1</v>
      </c>
      <c r="I9" s="40">
        <v>1</v>
      </c>
      <c r="J9" s="40">
        <v>1</v>
      </c>
      <c r="K9" s="40">
        <v>1</v>
      </c>
      <c r="L9" s="40">
        <v>1</v>
      </c>
      <c r="M9" s="40">
        <v>1</v>
      </c>
      <c r="N9" s="40">
        <v>1</v>
      </c>
      <c r="O9" s="40">
        <v>1</v>
      </c>
      <c r="P9" s="40">
        <v>1</v>
      </c>
      <c r="Q9" s="39">
        <f t="shared" si="0"/>
        <v>1</v>
      </c>
      <c r="R9" s="39">
        <v>0.88</v>
      </c>
      <c r="S9" s="41"/>
      <c r="T9" s="41"/>
      <c r="U9" s="41"/>
      <c r="V9" s="41"/>
    </row>
    <row r="10" spans="1:22" ht="13" x14ac:dyDescent="0.25">
      <c r="C10" s="38" t="s">
        <v>35</v>
      </c>
      <c r="D10" s="39">
        <v>0.13</v>
      </c>
      <c r="E10" s="40">
        <v>1</v>
      </c>
      <c r="F10" s="40">
        <v>1</v>
      </c>
      <c r="G10" s="40">
        <v>1</v>
      </c>
      <c r="H10" s="40">
        <v>1</v>
      </c>
      <c r="I10" s="40">
        <v>1</v>
      </c>
      <c r="J10" s="40">
        <v>1</v>
      </c>
      <c r="K10" s="40">
        <v>1</v>
      </c>
      <c r="L10" s="40">
        <v>1</v>
      </c>
      <c r="M10" s="40">
        <v>1</v>
      </c>
      <c r="N10" s="40">
        <v>1</v>
      </c>
      <c r="O10" s="40">
        <v>1</v>
      </c>
      <c r="P10" s="40">
        <v>1</v>
      </c>
      <c r="Q10" s="39">
        <f t="shared" si="0"/>
        <v>1</v>
      </c>
      <c r="R10" s="39">
        <v>0.88</v>
      </c>
      <c r="S10" s="41"/>
      <c r="T10" s="41"/>
      <c r="U10" s="41"/>
      <c r="V10" s="41"/>
    </row>
    <row r="11" spans="1:22" ht="13" x14ac:dyDescent="0.25">
      <c r="C11" s="38" t="s">
        <v>52</v>
      </c>
      <c r="D11" s="39">
        <v>0.12</v>
      </c>
      <c r="E11" s="40">
        <v>1</v>
      </c>
      <c r="F11" s="40">
        <v>1</v>
      </c>
      <c r="G11" s="40">
        <v>1</v>
      </c>
      <c r="H11" s="40">
        <v>1</v>
      </c>
      <c r="I11" s="40">
        <v>1</v>
      </c>
      <c r="J11" s="40">
        <v>1</v>
      </c>
      <c r="K11" s="40">
        <v>1</v>
      </c>
      <c r="L11" s="40">
        <v>1</v>
      </c>
      <c r="M11" s="40">
        <v>1</v>
      </c>
      <c r="N11" s="40">
        <v>1</v>
      </c>
      <c r="O11" s="40">
        <v>1</v>
      </c>
      <c r="P11" s="40">
        <v>1</v>
      </c>
      <c r="Q11" s="39">
        <f t="shared" si="0"/>
        <v>1</v>
      </c>
      <c r="R11" s="39">
        <v>0.88</v>
      </c>
      <c r="S11" s="41"/>
      <c r="T11" s="41"/>
      <c r="U11" s="41"/>
      <c r="V11" s="41"/>
    </row>
    <row r="12" spans="1:22" ht="13" x14ac:dyDescent="0.25">
      <c r="C12" s="38" t="s">
        <v>37</v>
      </c>
      <c r="D12" s="39">
        <v>0.1</v>
      </c>
      <c r="E12" s="40">
        <v>1</v>
      </c>
      <c r="F12" s="40">
        <v>1</v>
      </c>
      <c r="G12" s="40">
        <v>1</v>
      </c>
      <c r="H12" s="40">
        <v>1</v>
      </c>
      <c r="I12" s="40">
        <v>1</v>
      </c>
      <c r="J12" s="40">
        <v>1</v>
      </c>
      <c r="K12" s="40">
        <v>1</v>
      </c>
      <c r="L12" s="40">
        <v>1</v>
      </c>
      <c r="M12" s="40">
        <v>1</v>
      </c>
      <c r="N12" s="40">
        <v>1</v>
      </c>
      <c r="O12" s="40">
        <v>1</v>
      </c>
      <c r="P12" s="40">
        <v>1</v>
      </c>
      <c r="Q12" s="39">
        <f t="shared" si="0"/>
        <v>1</v>
      </c>
      <c r="R12" s="39">
        <v>0.88</v>
      </c>
      <c r="S12" s="41"/>
      <c r="T12" s="41"/>
      <c r="U12" s="41"/>
      <c r="V12" s="41"/>
    </row>
    <row r="13" spans="1:22" ht="13" x14ac:dyDescent="0.25">
      <c r="C13" s="38" t="s">
        <v>38</v>
      </c>
      <c r="D13" s="39">
        <v>0.12</v>
      </c>
      <c r="E13" s="40">
        <v>1</v>
      </c>
      <c r="F13" s="40">
        <v>1</v>
      </c>
      <c r="G13" s="40">
        <v>1</v>
      </c>
      <c r="H13" s="40">
        <v>1</v>
      </c>
      <c r="I13" s="40">
        <v>1</v>
      </c>
      <c r="J13" s="40">
        <v>1</v>
      </c>
      <c r="K13" s="40">
        <v>1</v>
      </c>
      <c r="L13" s="40">
        <v>1</v>
      </c>
      <c r="M13" s="40">
        <v>1</v>
      </c>
      <c r="N13" s="40">
        <v>1</v>
      </c>
      <c r="O13" s="40">
        <v>1</v>
      </c>
      <c r="P13" s="40">
        <v>1</v>
      </c>
      <c r="Q13" s="39">
        <f t="shared" si="0"/>
        <v>1</v>
      </c>
      <c r="R13" s="39">
        <v>0.88</v>
      </c>
      <c r="S13" s="41"/>
      <c r="T13" s="41"/>
      <c r="U13" s="41"/>
      <c r="V13" s="41"/>
    </row>
    <row r="14" spans="1:22" ht="13" x14ac:dyDescent="0.25">
      <c r="C14" s="38" t="s">
        <v>53</v>
      </c>
      <c r="D14" s="39">
        <v>0.11</v>
      </c>
      <c r="E14" s="40">
        <v>1</v>
      </c>
      <c r="F14" s="40">
        <v>1</v>
      </c>
      <c r="G14" s="40">
        <v>1</v>
      </c>
      <c r="H14" s="40">
        <v>1</v>
      </c>
      <c r="I14" s="40">
        <v>1</v>
      </c>
      <c r="J14" s="40">
        <v>1</v>
      </c>
      <c r="K14" s="40">
        <v>1</v>
      </c>
      <c r="L14" s="40">
        <v>1</v>
      </c>
      <c r="M14" s="40">
        <v>1</v>
      </c>
      <c r="N14" s="40">
        <v>1</v>
      </c>
      <c r="O14" s="40">
        <v>1</v>
      </c>
      <c r="P14" s="40">
        <v>1</v>
      </c>
      <c r="Q14" s="39">
        <f t="shared" si="0"/>
        <v>1</v>
      </c>
      <c r="R14" s="39">
        <v>0.88</v>
      </c>
      <c r="S14" s="41"/>
      <c r="T14" s="41"/>
      <c r="U14" s="41"/>
      <c r="V14" s="41"/>
    </row>
    <row r="15" spans="1:22" ht="13" x14ac:dyDescent="0.25">
      <c r="C15" s="38" t="s">
        <v>60</v>
      </c>
      <c r="D15" s="39">
        <v>0.1</v>
      </c>
      <c r="E15" s="40">
        <v>1</v>
      </c>
      <c r="F15" s="40">
        <v>1</v>
      </c>
      <c r="G15" s="40">
        <v>1</v>
      </c>
      <c r="H15" s="40">
        <v>1</v>
      </c>
      <c r="I15" s="40">
        <v>1</v>
      </c>
      <c r="J15" s="40">
        <v>1</v>
      </c>
      <c r="K15" s="40">
        <v>1</v>
      </c>
      <c r="L15" s="40">
        <v>1</v>
      </c>
      <c r="M15" s="40">
        <v>1</v>
      </c>
      <c r="N15" s="40">
        <v>1</v>
      </c>
      <c r="O15" s="40">
        <v>1</v>
      </c>
      <c r="P15" s="40">
        <v>1</v>
      </c>
      <c r="Q15" s="39">
        <f t="shared" si="0"/>
        <v>1</v>
      </c>
      <c r="R15" s="39">
        <v>0.88</v>
      </c>
      <c r="S15" s="41"/>
      <c r="T15" s="41"/>
      <c r="U15" s="41"/>
    </row>
    <row r="16" spans="1:22" ht="23.5" customHeight="1" x14ac:dyDescent="0.25">
      <c r="C16" s="70" t="s">
        <v>41</v>
      </c>
      <c r="D16" s="71">
        <f>SUM(D7:D15)</f>
        <v>1</v>
      </c>
      <c r="E16" s="72">
        <f t="shared" ref="E16:R16" si="1">+E7*$D$7+E8*$D$8+E9*$D$9+E10*$D$10+E11*$D$11+E12*$D$12+E13*$D$13+E14*$D$14+E15*$D$15</f>
        <v>0.98893999999999993</v>
      </c>
      <c r="F16" s="72">
        <f>+F7*$D$7+F8*$D$8+F9*$D$9+F10*$D$10+F11*$D$11+F12*$D$12+F13*$D$13+F14*$D$14+F15*$D$15</f>
        <v>1</v>
      </c>
      <c r="G16" s="72">
        <f t="shared" si="1"/>
        <v>1</v>
      </c>
      <c r="H16" s="72">
        <f t="shared" si="1"/>
        <v>1</v>
      </c>
      <c r="I16" s="72">
        <f t="shared" si="1"/>
        <v>1</v>
      </c>
      <c r="J16" s="72">
        <f>+J7*$D$7+J8*$D$8+J9*$D$9+J10*$D$10+J11*$D$11+J12*$D$12+J13*$D$13+J14*$D$14+J15*$D$15</f>
        <v>1</v>
      </c>
      <c r="K16" s="71">
        <f t="shared" si="1"/>
        <v>1</v>
      </c>
      <c r="L16" s="71">
        <f t="shared" si="1"/>
        <v>1</v>
      </c>
      <c r="M16" s="71">
        <f t="shared" si="1"/>
        <v>1</v>
      </c>
      <c r="N16" s="71">
        <f t="shared" si="1"/>
        <v>1</v>
      </c>
      <c r="O16" s="71">
        <f t="shared" si="1"/>
        <v>1</v>
      </c>
      <c r="P16" s="71">
        <f t="shared" si="1"/>
        <v>1</v>
      </c>
      <c r="Q16" s="72">
        <f t="shared" si="1"/>
        <v>0.99907833333333329</v>
      </c>
      <c r="R16" s="72">
        <f t="shared" si="1"/>
        <v>0.88</v>
      </c>
      <c r="S16" s="41"/>
      <c r="T16" s="41"/>
      <c r="U16" s="41"/>
    </row>
    <row r="17" spans="3:25" x14ac:dyDescent="0.25">
      <c r="C17" s="151" t="s">
        <v>99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41"/>
      <c r="T17" s="41"/>
      <c r="U17" s="41"/>
    </row>
    <row r="18" spans="3:25" ht="13" x14ac:dyDescent="0.25">
      <c r="C18" s="47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3:25" ht="27.5" customHeight="1" x14ac:dyDescent="0.25">
      <c r="C19" s="48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3:25" ht="27.5" customHeight="1" x14ac:dyDescent="0.2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3:25" ht="27.5" customHeight="1" x14ac:dyDescent="0.25">
      <c r="C21" s="41"/>
      <c r="D21" s="42"/>
      <c r="E21" s="41"/>
      <c r="F21" s="43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3:25" ht="27.5" customHeight="1" x14ac:dyDescent="0.25">
      <c r="C22" s="41"/>
      <c r="D22" s="42"/>
      <c r="E22" s="41"/>
      <c r="F22" s="43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3:25" ht="27.5" customHeight="1" x14ac:dyDescent="0.25">
      <c r="C23" s="41"/>
      <c r="D23" s="42"/>
      <c r="E23" s="41"/>
      <c r="F23" s="43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Y23" s="41"/>
    </row>
    <row r="24" spans="3:25" ht="27.5" customHeight="1" x14ac:dyDescent="0.25">
      <c r="C24" s="41"/>
      <c r="D24" s="42"/>
      <c r="E24" s="41"/>
      <c r="F24" s="43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S24" s="41"/>
      <c r="T24" s="41"/>
      <c r="U24" s="41"/>
    </row>
    <row r="25" spans="3:25" ht="27.5" customHeight="1" x14ac:dyDescent="0.25">
      <c r="C25" s="41"/>
      <c r="D25" s="42"/>
      <c r="E25" s="41"/>
      <c r="F25" s="43"/>
      <c r="G25" s="41"/>
      <c r="H25" s="41"/>
      <c r="I25" s="4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3:25" ht="27.5" customHeight="1" x14ac:dyDescent="0.25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3:25" ht="27.5" customHeight="1" x14ac:dyDescent="0.25">
      <c r="C27" s="45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3:25" x14ac:dyDescent="0.25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3:25" ht="13" x14ac:dyDescent="0.25">
      <c r="C29" s="45"/>
      <c r="D29" s="46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3:25" x14ac:dyDescent="0.25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3:25" x14ac:dyDescent="0.25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</sheetData>
  <mergeCells count="3">
    <mergeCell ref="D4:R4"/>
    <mergeCell ref="C17:R17"/>
    <mergeCell ref="C2:R2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ignoredErrors>
    <ignoredError sqref="Q7:Q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1876-605E-4978-BD4C-99473A945E57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Pesos por areas</vt:lpstr>
      <vt:lpstr>An 1_Seguimiento y control</vt:lpstr>
      <vt:lpstr>An 2_Resultado área</vt:lpstr>
      <vt:lpstr>An_Resultados Unidad</vt:lpstr>
      <vt:lpstr>'An 1_Seguimiento y control'!Área_de_impresión</vt:lpstr>
      <vt:lpstr>'An 2_Resultado área'!Área_de_impresión</vt:lpstr>
      <vt:lpstr>'An_Resultados Unidad'!Área_de_impresión</vt:lpstr>
    </vt:vector>
  </TitlesOfParts>
  <Company>HOCHSCHILD MINING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HOCHSCHILD MINING PLC</dc:creator>
  <cp:lastModifiedBy>Jessica Aparicio</cp:lastModifiedBy>
  <cp:lastPrinted>2017-07-04T11:51:37Z</cp:lastPrinted>
  <dcterms:created xsi:type="dcterms:W3CDTF">2009-02-23T14:57:49Z</dcterms:created>
  <dcterms:modified xsi:type="dcterms:W3CDTF">2021-12-24T08:10:23Z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b44f87bb9e2f4ad6b20c4d6207eecb21</vt:lpwstr>
  </property>
</Properties>
</file>